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k\latex\derivatives\"/>
    </mc:Choice>
  </mc:AlternateContent>
  <xr:revisionPtr revIDLastSave="0" documentId="13_ncr:1_{6CB0DB76-8713-400D-8B7E-1426D756BA56}" xr6:coauthVersionLast="47" xr6:coauthVersionMax="47" xr10:uidLastSave="{00000000-0000-0000-0000-000000000000}"/>
  <bookViews>
    <workbookView xWindow="-110" yWindow="-110" windowWidth="25820" windowHeight="13900" xr2:uid="{31829330-7045-44DE-930E-36EDCF213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Y10" i="1"/>
  <c r="Z10" i="1" s="1"/>
  <c r="T11" i="1"/>
  <c r="Y11" i="1"/>
  <c r="Z11" i="1" s="1"/>
  <c r="T12" i="1"/>
  <c r="W35" i="1"/>
  <c r="W36" i="1"/>
  <c r="W37" i="1"/>
  <c r="W38" i="1"/>
  <c r="W39" i="1"/>
  <c r="B107" i="1"/>
  <c r="K78" i="1"/>
  <c r="K107" i="1"/>
  <c r="K110" i="1"/>
  <c r="K109" i="1"/>
  <c r="K79" i="1"/>
  <c r="K127" i="1"/>
  <c r="K126" i="1"/>
  <c r="K125" i="1"/>
  <c r="K124" i="1"/>
  <c r="K108" i="1"/>
  <c r="K106" i="1"/>
  <c r="K98" i="1"/>
  <c r="K97" i="1"/>
  <c r="K96" i="1"/>
  <c r="K95" i="1"/>
  <c r="K81" i="1"/>
  <c r="K80" i="1"/>
  <c r="K77" i="1"/>
  <c r="B109" i="1"/>
  <c r="B127" i="1"/>
  <c r="B126" i="1"/>
  <c r="B125" i="1"/>
  <c r="B124" i="1"/>
  <c r="B110" i="1"/>
  <c r="B108" i="1"/>
  <c r="B106" i="1"/>
  <c r="B78" i="1"/>
  <c r="B77" i="1"/>
  <c r="D79" i="1" s="1"/>
  <c r="B98" i="1"/>
  <c r="B97" i="1"/>
  <c r="B96" i="1"/>
  <c r="B95" i="1"/>
  <c r="B81" i="1"/>
  <c r="B80" i="1"/>
  <c r="B79" i="1"/>
  <c r="B48" i="1"/>
  <c r="B52" i="1"/>
  <c r="B51" i="1"/>
  <c r="B50" i="1"/>
  <c r="B49" i="1"/>
  <c r="B69" i="1"/>
  <c r="B68" i="1"/>
  <c r="B67" i="1"/>
  <c r="B66" i="1"/>
  <c r="B5" i="1"/>
  <c r="U3" i="1"/>
  <c r="U4" i="1"/>
  <c r="U5" i="1"/>
  <c r="U6" i="1"/>
  <c r="U2" i="1"/>
  <c r="Y12" i="1" l="1"/>
  <c r="Z12" i="1" s="1"/>
  <c r="M80" i="1"/>
  <c r="D106" i="1"/>
  <c r="Y13" i="1"/>
  <c r="Y14" i="1" s="1"/>
  <c r="M107" i="1"/>
  <c r="Z13" i="1"/>
  <c r="T13" i="1"/>
  <c r="Z14" i="1"/>
  <c r="Y15" i="1"/>
  <c r="M108" i="1"/>
  <c r="O108" i="1" s="1"/>
  <c r="J119" i="1" s="1"/>
  <c r="K119" i="1" s="1"/>
  <c r="M109" i="1"/>
  <c r="O109" i="1" s="1"/>
  <c r="J120" i="1" s="1"/>
  <c r="K120" i="1" s="1"/>
  <c r="O107" i="1"/>
  <c r="J118" i="1" s="1"/>
  <c r="K118" i="1" s="1"/>
  <c r="O80" i="1"/>
  <c r="J91" i="1" s="1"/>
  <c r="K91" i="1" s="1"/>
  <c r="M78" i="1"/>
  <c r="M79" i="1"/>
  <c r="M106" i="1"/>
  <c r="M110" i="1"/>
  <c r="M81" i="1"/>
  <c r="M77" i="1"/>
  <c r="D108" i="1"/>
  <c r="F108" i="1" s="1"/>
  <c r="A119" i="1" s="1"/>
  <c r="B119" i="1" s="1"/>
  <c r="D109" i="1"/>
  <c r="F109" i="1" s="1"/>
  <c r="A120" i="1" s="1"/>
  <c r="B120" i="1" s="1"/>
  <c r="F106" i="1"/>
  <c r="A117" i="1" s="1"/>
  <c r="D110" i="1"/>
  <c r="D107" i="1"/>
  <c r="D81" i="1"/>
  <c r="D80" i="1"/>
  <c r="D48" i="1"/>
  <c r="F48" i="1" s="1"/>
  <c r="G48" i="1" s="1"/>
  <c r="D50" i="1"/>
  <c r="F50" i="1" s="1"/>
  <c r="A61" i="1" s="1"/>
  <c r="B61" i="1" s="1"/>
  <c r="D52" i="1"/>
  <c r="F52" i="1" s="1"/>
  <c r="A63" i="1" s="1"/>
  <c r="B63" i="1" s="1"/>
  <c r="D49" i="1"/>
  <c r="F49" i="1" s="1"/>
  <c r="A60" i="1" s="1"/>
  <c r="B60" i="1" s="1"/>
  <c r="F81" i="1"/>
  <c r="A92" i="1" s="1"/>
  <c r="B92" i="1" s="1"/>
  <c r="F80" i="1"/>
  <c r="A91" i="1" s="1"/>
  <c r="B91" i="1" s="1"/>
  <c r="F79" i="1"/>
  <c r="A90" i="1" s="1"/>
  <c r="B90" i="1" s="1"/>
  <c r="D77" i="1"/>
  <c r="D78" i="1"/>
  <c r="D51" i="1"/>
  <c r="F51" i="1" s="1"/>
  <c r="A62" i="1" s="1"/>
  <c r="B62" i="1" s="1"/>
  <c r="B40" i="1"/>
  <c r="B39" i="1"/>
  <c r="B38" i="1"/>
  <c r="B37" i="1"/>
  <c r="D23" i="1"/>
  <c r="V39" i="1" s="1"/>
  <c r="D22" i="1"/>
  <c r="V38" i="1" s="1"/>
  <c r="D21" i="1"/>
  <c r="V37" i="1" s="1"/>
  <c r="D20" i="1"/>
  <c r="V36" i="1" s="1"/>
  <c r="D19" i="1"/>
  <c r="V35" i="1" s="1"/>
  <c r="P109" i="1" l="1"/>
  <c r="T14" i="1"/>
  <c r="Z15" i="1"/>
  <c r="Y16" i="1"/>
  <c r="G108" i="1"/>
  <c r="O106" i="1"/>
  <c r="J117" i="1" s="1"/>
  <c r="P80" i="1"/>
  <c r="P108" i="1"/>
  <c r="O77" i="1"/>
  <c r="J88" i="1" s="1"/>
  <c r="O110" i="1"/>
  <c r="J121" i="1" s="1"/>
  <c r="K121" i="1" s="1"/>
  <c r="O81" i="1"/>
  <c r="J92" i="1" s="1"/>
  <c r="K92" i="1" s="1"/>
  <c r="O79" i="1"/>
  <c r="J90" i="1" s="1"/>
  <c r="K90" i="1" s="1"/>
  <c r="O78" i="1"/>
  <c r="J89" i="1" s="1"/>
  <c r="K89" i="1" s="1"/>
  <c r="P107" i="1"/>
  <c r="F110" i="1"/>
  <c r="A121" i="1" s="1"/>
  <c r="B121" i="1" s="1"/>
  <c r="B117" i="1"/>
  <c r="F107" i="1"/>
  <c r="A118" i="1" s="1"/>
  <c r="B118" i="1" s="1"/>
  <c r="G109" i="1"/>
  <c r="G106" i="1"/>
  <c r="A59" i="1"/>
  <c r="B59" i="1" s="1"/>
  <c r="E59" i="1" s="1"/>
  <c r="G49" i="1"/>
  <c r="G50" i="1"/>
  <c r="F78" i="1"/>
  <c r="A89" i="1" s="1"/>
  <c r="B89" i="1" s="1"/>
  <c r="F77" i="1"/>
  <c r="A88" i="1" s="1"/>
  <c r="G80" i="1"/>
  <c r="G79" i="1"/>
  <c r="G81" i="1"/>
  <c r="G52" i="1"/>
  <c r="G51" i="1"/>
  <c r="F22" i="1"/>
  <c r="T38" i="1" s="1"/>
  <c r="T2" i="1"/>
  <c r="T6" i="1"/>
  <c r="T5" i="1"/>
  <c r="F21" i="1"/>
  <c r="T37" i="1" s="1"/>
  <c r="T4" i="1"/>
  <c r="T3" i="1"/>
  <c r="F23" i="1"/>
  <c r="T39" i="1" s="1"/>
  <c r="F20" i="1"/>
  <c r="T36" i="1" s="1"/>
  <c r="F19" i="1"/>
  <c r="T35" i="1" s="1"/>
  <c r="T15" i="1" l="1"/>
  <c r="Z16" i="1"/>
  <c r="Y17" i="1"/>
  <c r="P79" i="1"/>
  <c r="P78" i="1"/>
  <c r="P81" i="1"/>
  <c r="P110" i="1"/>
  <c r="K117" i="1"/>
  <c r="N117" i="1" s="1"/>
  <c r="N116" i="1"/>
  <c r="N118" i="1"/>
  <c r="K88" i="1"/>
  <c r="N89" i="1" s="1"/>
  <c r="P77" i="1"/>
  <c r="P106" i="1"/>
  <c r="E118" i="1"/>
  <c r="E116" i="1"/>
  <c r="G107" i="1"/>
  <c r="E117" i="1"/>
  <c r="G110" i="1"/>
  <c r="A33" i="1"/>
  <c r="B33" i="1" s="1"/>
  <c r="B88" i="1"/>
  <c r="E88" i="1" s="1"/>
  <c r="E89" i="1"/>
  <c r="G77" i="1"/>
  <c r="G78" i="1"/>
  <c r="E58" i="1"/>
  <c r="E60" i="1"/>
  <c r="G22" i="1"/>
  <c r="A32" i="1"/>
  <c r="B32" i="1" s="1"/>
  <c r="G21" i="1"/>
  <c r="A30" i="1"/>
  <c r="B30" i="1" s="1"/>
  <c r="A34" i="1"/>
  <c r="B34" i="1" s="1"/>
  <c r="A31" i="1"/>
  <c r="B31" i="1" s="1"/>
  <c r="G19" i="1"/>
  <c r="G20" i="1"/>
  <c r="G23" i="1"/>
  <c r="E87" i="1" l="1"/>
  <c r="C95" i="1" s="1"/>
  <c r="T16" i="1"/>
  <c r="Y18" i="1"/>
  <c r="Z17" i="1"/>
  <c r="N88" i="1"/>
  <c r="N87" i="1"/>
  <c r="L125" i="1"/>
  <c r="L124" i="1"/>
  <c r="L126" i="1"/>
  <c r="L127" i="1"/>
  <c r="C125" i="1"/>
  <c r="C124" i="1"/>
  <c r="C126" i="1"/>
  <c r="C127" i="1"/>
  <c r="C67" i="1"/>
  <c r="E67" i="1" s="1"/>
  <c r="C69" i="1"/>
  <c r="E69" i="1" s="1"/>
  <c r="C68" i="1"/>
  <c r="E68" i="1" s="1"/>
  <c r="C66" i="1"/>
  <c r="D66" i="1" s="1"/>
  <c r="E31" i="1"/>
  <c r="E29" i="1"/>
  <c r="E30" i="1"/>
  <c r="C97" i="1" l="1"/>
  <c r="D97" i="1" s="1"/>
  <c r="C96" i="1"/>
  <c r="C98" i="1"/>
  <c r="U10" i="1"/>
  <c r="U11" i="1"/>
  <c r="U12" i="1"/>
  <c r="U13" i="1"/>
  <c r="U14" i="1"/>
  <c r="U15" i="1"/>
  <c r="T17" i="1"/>
  <c r="U16" i="1"/>
  <c r="Z18" i="1"/>
  <c r="Y19" i="1"/>
  <c r="L97" i="1"/>
  <c r="N97" i="1" s="1"/>
  <c r="D67" i="1"/>
  <c r="F67" i="1" s="1"/>
  <c r="L96" i="1"/>
  <c r="N96" i="1" s="1"/>
  <c r="L98" i="1"/>
  <c r="N98" i="1" s="1"/>
  <c r="L95" i="1"/>
  <c r="M95" i="1" s="1"/>
  <c r="M124" i="1"/>
  <c r="N124" i="1"/>
  <c r="N126" i="1"/>
  <c r="M126" i="1"/>
  <c r="N125" i="1"/>
  <c r="M125" i="1"/>
  <c r="N127" i="1"/>
  <c r="M127" i="1"/>
  <c r="E127" i="1"/>
  <c r="D127" i="1"/>
  <c r="D126" i="1"/>
  <c r="E126" i="1"/>
  <c r="E124" i="1"/>
  <c r="D124" i="1"/>
  <c r="D125" i="1"/>
  <c r="E125" i="1"/>
  <c r="D68" i="1"/>
  <c r="F68" i="1" s="1"/>
  <c r="E66" i="1"/>
  <c r="F66" i="1" s="1"/>
  <c r="D69" i="1"/>
  <c r="F69" i="1" s="1"/>
  <c r="E98" i="1"/>
  <c r="D98" i="1"/>
  <c r="D95" i="1"/>
  <c r="E95" i="1"/>
  <c r="D96" i="1"/>
  <c r="E96" i="1"/>
  <c r="C38" i="1"/>
  <c r="E38" i="1" s="1"/>
  <c r="C40" i="1"/>
  <c r="D40" i="1" s="1"/>
  <c r="C37" i="1"/>
  <c r="E37" i="1" s="1"/>
  <c r="C39" i="1"/>
  <c r="E39" i="1" s="1"/>
  <c r="F127" i="1" l="1"/>
  <c r="E97" i="1"/>
  <c r="F97" i="1" s="1"/>
  <c r="O126" i="1"/>
  <c r="F98" i="1"/>
  <c r="O127" i="1"/>
  <c r="M97" i="1"/>
  <c r="O97" i="1" s="1"/>
  <c r="N95" i="1"/>
  <c r="O95" i="1" s="1"/>
  <c r="M96" i="1"/>
  <c r="O96" i="1" s="1"/>
  <c r="M98" i="1"/>
  <c r="O98" i="1" s="1"/>
  <c r="U17" i="1"/>
  <c r="T18" i="1"/>
  <c r="Z19" i="1"/>
  <c r="Y20" i="1"/>
  <c r="O125" i="1"/>
  <c r="O124" i="1"/>
  <c r="F125" i="1"/>
  <c r="F124" i="1"/>
  <c r="F126" i="1"/>
  <c r="D129" i="1" s="1"/>
  <c r="D71" i="1"/>
  <c r="F95" i="1"/>
  <c r="F96" i="1"/>
  <c r="B71" i="1"/>
  <c r="E40" i="1"/>
  <c r="F40" i="1" s="1"/>
  <c r="D37" i="1"/>
  <c r="F37" i="1" s="1"/>
  <c r="D38" i="1"/>
  <c r="F38" i="1" s="1"/>
  <c r="D39" i="1"/>
  <c r="F39" i="1" s="1"/>
  <c r="M100" i="1" l="1"/>
  <c r="M129" i="1"/>
  <c r="K129" i="1"/>
  <c r="D100" i="1"/>
  <c r="U18" i="1"/>
  <c r="T19" i="1"/>
  <c r="Z20" i="1"/>
  <c r="Y21" i="1"/>
  <c r="B129" i="1"/>
  <c r="F129" i="1" s="1"/>
  <c r="B11" i="1" s="1"/>
  <c r="K100" i="1"/>
  <c r="F71" i="1"/>
  <c r="B9" i="1" s="1"/>
  <c r="B100" i="1"/>
  <c r="B42" i="1"/>
  <c r="D42" i="1"/>
  <c r="O129" i="1" l="1"/>
  <c r="B13" i="1" s="1"/>
  <c r="O100" i="1"/>
  <c r="B12" i="1" s="1"/>
  <c r="F100" i="1"/>
  <c r="B10" i="1" s="1"/>
  <c r="T20" i="1"/>
  <c r="U19" i="1"/>
  <c r="Y22" i="1"/>
  <c r="Z21" i="1"/>
  <c r="F42" i="1"/>
  <c r="B8" i="1" s="1"/>
  <c r="U20" i="1" l="1"/>
  <c r="T21" i="1"/>
  <c r="Z22" i="1"/>
  <c r="Y23" i="1"/>
  <c r="C13" i="1"/>
  <c r="C10" i="1"/>
  <c r="U21" i="1" l="1"/>
  <c r="T22" i="1"/>
  <c r="Z23" i="1"/>
  <c r="Y24" i="1"/>
  <c r="C11" i="1"/>
  <c r="C9" i="1"/>
  <c r="U22" i="1" l="1"/>
  <c r="T23" i="1"/>
  <c r="Z24" i="1"/>
  <c r="Y25" i="1"/>
  <c r="C12" i="1"/>
  <c r="U23" i="1" l="1"/>
  <c r="T24" i="1"/>
  <c r="Y26" i="1"/>
  <c r="Z25" i="1"/>
  <c r="U24" i="1" l="1"/>
  <c r="T25" i="1"/>
  <c r="Z26" i="1"/>
  <c r="Y27" i="1"/>
  <c r="T26" i="1" l="1"/>
  <c r="U25" i="1"/>
  <c r="Z27" i="1"/>
  <c r="Y28" i="1"/>
  <c r="T27" i="1" l="1"/>
  <c r="U26" i="1"/>
  <c r="Z28" i="1"/>
  <c r="Y29" i="1"/>
  <c r="U27" i="1" l="1"/>
  <c r="T28" i="1"/>
  <c r="Y30" i="1"/>
  <c r="Z29" i="1"/>
  <c r="U28" i="1" l="1"/>
  <c r="T29" i="1"/>
  <c r="Z30" i="1"/>
  <c r="Y31" i="1"/>
  <c r="U29" i="1" l="1"/>
  <c r="T30" i="1"/>
  <c r="Z31" i="1"/>
  <c r="Y32" i="1"/>
  <c r="U30" i="1" l="1"/>
  <c r="T31" i="1"/>
  <c r="Z32" i="1"/>
  <c r="Y33" i="1"/>
  <c r="U31" i="1" l="1"/>
  <c r="T32" i="1"/>
  <c r="Y34" i="1"/>
  <c r="Z33" i="1"/>
  <c r="U32" i="1" l="1"/>
  <c r="T33" i="1"/>
  <c r="Z34" i="1"/>
  <c r="Y35" i="1"/>
  <c r="T34" i="1" l="1"/>
  <c r="U34" i="1" s="1"/>
  <c r="U33" i="1"/>
  <c r="Z35" i="1"/>
  <c r="Y36" i="1"/>
  <c r="Y37" i="1" l="1"/>
  <c r="Z36" i="1"/>
  <c r="Z37" i="1" l="1"/>
  <c r="Y38" i="1"/>
  <c r="Z38" i="1" l="1"/>
  <c r="Y39" i="1"/>
  <c r="Y40" i="1" l="1"/>
  <c r="Z39" i="1"/>
  <c r="Z40" i="1" l="1"/>
  <c r="Y41" i="1"/>
  <c r="Y42" i="1" l="1"/>
  <c r="Z41" i="1"/>
  <c r="Z42" i="1" l="1"/>
  <c r="Y43" i="1"/>
  <c r="Y44" i="1" l="1"/>
  <c r="Z43" i="1"/>
  <c r="Z44" i="1" l="1"/>
  <c r="Y45" i="1"/>
  <c r="Z45" i="1" l="1"/>
  <c r="Y46" i="1"/>
  <c r="Y47" i="1" l="1"/>
  <c r="Z46" i="1"/>
  <c r="Y48" i="1" l="1"/>
  <c r="Z47" i="1"/>
  <c r="Z48" i="1" l="1"/>
  <c r="Y49" i="1"/>
  <c r="Y50" i="1" l="1"/>
  <c r="Z49" i="1"/>
  <c r="Z50" i="1" l="1"/>
  <c r="Y51" i="1"/>
  <c r="Y52" i="1" l="1"/>
  <c r="Z51" i="1"/>
  <c r="Z52" i="1" l="1"/>
  <c r="Y53" i="1"/>
  <c r="Z53" i="1" l="1"/>
  <c r="Y54" i="1"/>
  <c r="Z54" i="1" l="1"/>
  <c r="Y55" i="1"/>
  <c r="Y56" i="1" l="1"/>
  <c r="Z55" i="1"/>
  <c r="Y57" i="1" l="1"/>
  <c r="Z56" i="1"/>
  <c r="Y58" i="1" l="1"/>
  <c r="Z57" i="1"/>
  <c r="Z58" i="1" l="1"/>
  <c r="Y59" i="1"/>
  <c r="Y60" i="1" l="1"/>
  <c r="Z59" i="1"/>
  <c r="Z60" i="1" l="1"/>
  <c r="Y61" i="1"/>
  <c r="Z61" i="1" l="1"/>
  <c r="Y62" i="1"/>
  <c r="Z62" i="1" l="1"/>
  <c r="Y63" i="1"/>
  <c r="Z63" i="1" l="1"/>
  <c r="Y64" i="1"/>
  <c r="Y65" i="1" l="1"/>
  <c r="Z64" i="1"/>
  <c r="Y66" i="1" l="1"/>
  <c r="Z65" i="1"/>
  <c r="Z66" i="1" l="1"/>
  <c r="Y67" i="1"/>
  <c r="Y68" i="1" l="1"/>
  <c r="Z67" i="1"/>
  <c r="Z68" i="1" l="1"/>
  <c r="Y69" i="1"/>
  <c r="Z69" i="1" l="1"/>
  <c r="Y70" i="1"/>
  <c r="Y71" i="1" l="1"/>
  <c r="Z70" i="1"/>
  <c r="Y72" i="1" l="1"/>
  <c r="Z71" i="1"/>
  <c r="Z72" i="1" l="1"/>
  <c r="Y73" i="1"/>
  <c r="Y74" i="1" l="1"/>
  <c r="Z73" i="1"/>
  <c r="Z74" i="1" l="1"/>
  <c r="Y75" i="1"/>
  <c r="Z75" i="1" l="1"/>
  <c r="Y76" i="1"/>
  <c r="Z76" i="1" l="1"/>
  <c r="Y77" i="1"/>
  <c r="Z77" i="1" l="1"/>
  <c r="Y78" i="1"/>
  <c r="Z78" i="1" l="1"/>
  <c r="Y79" i="1"/>
  <c r="Z79" i="1" l="1"/>
  <c r="Y80" i="1"/>
  <c r="Y81" i="1" l="1"/>
  <c r="Z80" i="1"/>
  <c r="Y82" i="1" l="1"/>
  <c r="Z81" i="1"/>
  <c r="Z82" i="1" l="1"/>
  <c r="Y83" i="1"/>
  <c r="Y84" i="1" l="1"/>
  <c r="Z83" i="1"/>
  <c r="Z84" i="1" l="1"/>
  <c r="Y85" i="1"/>
  <c r="Z85" i="1" l="1"/>
  <c r="Y86" i="1"/>
  <c r="Y87" i="1" l="1"/>
  <c r="Z86" i="1"/>
  <c r="Y88" i="1" l="1"/>
  <c r="Z87" i="1"/>
  <c r="Y89" i="1" l="1"/>
  <c r="Z88" i="1"/>
  <c r="Y90" i="1" l="1"/>
  <c r="Z89" i="1"/>
  <c r="Z90" i="1" l="1"/>
  <c r="Y91" i="1"/>
  <c r="Y92" i="1" l="1"/>
  <c r="Z91" i="1"/>
  <c r="Z92" i="1" l="1"/>
  <c r="Y93" i="1"/>
  <c r="Z93" i="1" l="1"/>
  <c r="Y94" i="1"/>
  <c r="Y95" i="1" l="1"/>
  <c r="Z94" i="1"/>
  <c r="Z95" i="1" l="1"/>
  <c r="Y96" i="1"/>
  <c r="Z96" i="1" l="1"/>
  <c r="Y97" i="1"/>
  <c r="Y98" i="1" l="1"/>
  <c r="Z97" i="1"/>
  <c r="Z98" i="1" l="1"/>
  <c r="Y99" i="1"/>
  <c r="Y100" i="1" l="1"/>
  <c r="Z99" i="1"/>
  <c r="Z100" i="1" l="1"/>
  <c r="Y101" i="1"/>
  <c r="Z101" i="1" l="1"/>
  <c r="Y102" i="1"/>
  <c r="Y103" i="1" l="1"/>
  <c r="Z102" i="1"/>
  <c r="Z103" i="1" l="1"/>
  <c r="Y104" i="1"/>
  <c r="Y105" i="1" l="1"/>
  <c r="Z104" i="1"/>
  <c r="Y106" i="1" l="1"/>
  <c r="Z105" i="1"/>
  <c r="Z106" i="1" l="1"/>
  <c r="Y107" i="1"/>
  <c r="Y108" i="1" l="1"/>
  <c r="Z107" i="1"/>
  <c r="Z108" i="1" l="1"/>
  <c r="Y109" i="1"/>
  <c r="Z109" i="1" l="1"/>
  <c r="Y110" i="1"/>
  <c r="Y111" i="1" l="1"/>
  <c r="Z110" i="1"/>
  <c r="Y112" i="1" l="1"/>
  <c r="Z111" i="1"/>
  <c r="Y113" i="1" l="1"/>
  <c r="Z112" i="1"/>
  <c r="Y114" i="1" l="1"/>
  <c r="Z113" i="1"/>
  <c r="Z114" i="1" l="1"/>
  <c r="Y115" i="1"/>
  <c r="Y116" i="1" l="1"/>
  <c r="Z115" i="1"/>
  <c r="Z116" i="1" l="1"/>
  <c r="Y117" i="1"/>
  <c r="Z117" i="1" l="1"/>
  <c r="Y118" i="1"/>
  <c r="Y119" i="1" l="1"/>
  <c r="Z118" i="1"/>
  <c r="Z119" i="1" l="1"/>
  <c r="Y120" i="1"/>
  <c r="Y121" i="1" l="1"/>
  <c r="Z120" i="1"/>
  <c r="Y122" i="1" l="1"/>
  <c r="Z121" i="1"/>
  <c r="Z122" i="1" l="1"/>
  <c r="Y123" i="1"/>
  <c r="Y124" i="1" l="1"/>
  <c r="Z123" i="1"/>
  <c r="Z124" i="1" l="1"/>
  <c r="Y125" i="1"/>
  <c r="Z125" i="1" l="1"/>
  <c r="Y126" i="1"/>
  <c r="Z126" i="1" l="1"/>
  <c r="Y127" i="1"/>
  <c r="Y128" i="1" l="1"/>
  <c r="Z127" i="1"/>
  <c r="Z128" i="1" l="1"/>
  <c r="Y129" i="1"/>
  <c r="Y130" i="1" l="1"/>
  <c r="Z129" i="1"/>
  <c r="Z130" i="1" l="1"/>
  <c r="Y131" i="1"/>
  <c r="Y132" i="1" l="1"/>
  <c r="Z131" i="1"/>
  <c r="Z132" i="1" l="1"/>
  <c r="Y133" i="1"/>
  <c r="Z133" i="1" l="1"/>
  <c r="Y134" i="1"/>
  <c r="Z134" i="1" l="1"/>
  <c r="Y135" i="1"/>
  <c r="Y136" i="1" l="1"/>
  <c r="Z135" i="1"/>
  <c r="Y137" i="1" l="1"/>
  <c r="Z136" i="1"/>
  <c r="Y138" i="1" l="1"/>
  <c r="Z137" i="1"/>
  <c r="Z138" i="1" l="1"/>
  <c r="Y139" i="1"/>
  <c r="Y140" i="1" l="1"/>
  <c r="Z139" i="1"/>
  <c r="Z140" i="1" l="1"/>
  <c r="Y141" i="1"/>
  <c r="Z141" i="1" l="1"/>
  <c r="Y142" i="1"/>
  <c r="Y143" i="1" l="1"/>
  <c r="Z142" i="1"/>
  <c r="Z143" i="1" l="1"/>
  <c r="Y144" i="1"/>
  <c r="Y145" i="1" l="1"/>
  <c r="Z144" i="1"/>
  <c r="Y146" i="1" l="1"/>
  <c r="Z145" i="1"/>
  <c r="Z146" i="1" l="1"/>
  <c r="Y147" i="1"/>
  <c r="Z147" i="1" l="1"/>
  <c r="Y148" i="1"/>
  <c r="Z148" i="1" l="1"/>
  <c r="Y149" i="1"/>
  <c r="Z149" i="1" l="1"/>
  <c r="Y150" i="1"/>
  <c r="Y151" i="1" l="1"/>
  <c r="Z150" i="1"/>
  <c r="Z151" i="1" l="1"/>
  <c r="Y152" i="1"/>
  <c r="Y153" i="1" l="1"/>
  <c r="Z152" i="1"/>
  <c r="Y154" i="1" l="1"/>
  <c r="Z153" i="1"/>
  <c r="Z154" i="1" l="1"/>
  <c r="Y155" i="1"/>
  <c r="Y156" i="1" l="1"/>
  <c r="Z155" i="1"/>
  <c r="Z156" i="1" l="1"/>
  <c r="Y157" i="1"/>
  <c r="Z157" i="1" l="1"/>
  <c r="Y158" i="1"/>
  <c r="Z158" i="1" l="1"/>
  <c r="Y159" i="1"/>
  <c r="Z159" i="1" l="1"/>
  <c r="Y160" i="1"/>
  <c r="Y161" i="1" l="1"/>
  <c r="Z160" i="1"/>
  <c r="Y162" i="1" l="1"/>
  <c r="Z161" i="1"/>
  <c r="Z162" i="1" l="1"/>
  <c r="Y163" i="1"/>
  <c r="Y164" i="1" l="1"/>
  <c r="Z163" i="1"/>
  <c r="Z164" i="1" l="1"/>
  <c r="Y165" i="1"/>
  <c r="Z165" i="1" l="1"/>
  <c r="Y166" i="1"/>
  <c r="Y167" i="1" l="1"/>
  <c r="Z166" i="1"/>
  <c r="Y168" i="1" l="1"/>
  <c r="Z167" i="1"/>
  <c r="Y169" i="1" l="1"/>
  <c r="Z168" i="1"/>
  <c r="Y170" i="1" l="1"/>
  <c r="Z169" i="1"/>
  <c r="Z170" i="1" l="1"/>
  <c r="Y171" i="1"/>
  <c r="Y172" i="1" l="1"/>
  <c r="Z171" i="1"/>
  <c r="Z172" i="1" l="1"/>
  <c r="Y173" i="1"/>
  <c r="Z173" i="1" l="1"/>
  <c r="Y174" i="1"/>
  <c r="Z174" i="1" l="1"/>
  <c r="Y175" i="1"/>
  <c r="Z175" i="1" l="1"/>
  <c r="Y176" i="1"/>
  <c r="Y177" i="1" l="1"/>
  <c r="Z176" i="1"/>
  <c r="Y178" i="1" l="1"/>
  <c r="Z177" i="1"/>
  <c r="Z178" i="1" l="1"/>
  <c r="Y179" i="1"/>
  <c r="Y180" i="1" l="1"/>
  <c r="Z179" i="1"/>
  <c r="Z180" i="1" l="1"/>
  <c r="Y181" i="1"/>
  <c r="Z181" i="1" l="1"/>
  <c r="Y182" i="1"/>
  <c r="Y183" i="1" l="1"/>
  <c r="Z182" i="1"/>
  <c r="Z183" i="1" l="1"/>
  <c r="Y184" i="1"/>
  <c r="Z184" i="1" l="1"/>
  <c r="Y185" i="1"/>
  <c r="Y186" i="1" l="1"/>
  <c r="Z185" i="1"/>
  <c r="Z186" i="1" l="1"/>
  <c r="Y187" i="1"/>
  <c r="Y188" i="1" l="1"/>
  <c r="Z187" i="1"/>
  <c r="Z188" i="1" l="1"/>
  <c r="Y189" i="1"/>
  <c r="Z189" i="1" l="1"/>
  <c r="Y190" i="1"/>
  <c r="Y191" i="1" l="1"/>
  <c r="Z190" i="1"/>
  <c r="Y192" i="1" l="1"/>
  <c r="Z191" i="1"/>
  <c r="Y193" i="1" l="1"/>
  <c r="Z192" i="1"/>
  <c r="Y194" i="1" l="1"/>
  <c r="Z193" i="1"/>
  <c r="Z194" i="1" l="1"/>
  <c r="Y195" i="1"/>
  <c r="Y196" i="1" l="1"/>
  <c r="Z195" i="1"/>
  <c r="Z196" i="1" l="1"/>
  <c r="Y197" i="1"/>
  <c r="Z197" i="1" l="1"/>
  <c r="Y198" i="1"/>
  <c r="Y199" i="1" l="1"/>
  <c r="Z198" i="1"/>
  <c r="Y200" i="1" l="1"/>
  <c r="Z199" i="1"/>
  <c r="Z200" i="1" l="1"/>
  <c r="Y201" i="1"/>
  <c r="Y202" i="1" l="1"/>
  <c r="Z201" i="1"/>
  <c r="Z202" i="1" l="1"/>
  <c r="Y203" i="1"/>
  <c r="Z203" i="1" l="1"/>
  <c r="Y204" i="1"/>
  <c r="Z204" i="1" l="1"/>
  <c r="Y205" i="1"/>
  <c r="Z205" i="1" l="1"/>
  <c r="Y206" i="1"/>
  <c r="Z206" i="1" l="1"/>
  <c r="Y207" i="1"/>
  <c r="Z207" i="1" l="1"/>
  <c r="Y208" i="1"/>
  <c r="Z208" i="1" l="1"/>
  <c r="Y209" i="1"/>
  <c r="Y210" i="1" l="1"/>
  <c r="Z209" i="1"/>
  <c r="Z210" i="1" l="1"/>
  <c r="Y211" i="1"/>
  <c r="Y212" i="1" l="1"/>
  <c r="Z211" i="1"/>
  <c r="Z212" i="1" l="1"/>
  <c r="Y213" i="1"/>
  <c r="Z213" i="1" l="1"/>
  <c r="Y214" i="1"/>
  <c r="Y215" i="1" l="1"/>
  <c r="Z214" i="1"/>
  <c r="Z215" i="1" l="1"/>
  <c r="Y216" i="1"/>
  <c r="Y217" i="1" l="1"/>
  <c r="Z216" i="1"/>
  <c r="Y218" i="1" l="1"/>
  <c r="Z217" i="1"/>
  <c r="Z218" i="1" l="1"/>
  <c r="Y219" i="1"/>
  <c r="Y220" i="1" l="1"/>
  <c r="Z219" i="1"/>
  <c r="Z220" i="1" l="1"/>
  <c r="Y221" i="1"/>
  <c r="Z221" i="1" l="1"/>
  <c r="Y222" i="1"/>
  <c r="Z222" i="1" l="1"/>
  <c r="Y223" i="1"/>
  <c r="Y224" i="1" l="1"/>
  <c r="Z223" i="1"/>
  <c r="Z224" i="1" l="1"/>
  <c r="Y225" i="1"/>
  <c r="Y226" i="1" l="1"/>
  <c r="Z225" i="1"/>
  <c r="Y227" i="1" l="1"/>
  <c r="Z226" i="1"/>
  <c r="Y228" i="1" l="1"/>
  <c r="Z227" i="1"/>
  <c r="Z228" i="1" l="1"/>
  <c r="Y229" i="1"/>
  <c r="Z229" i="1" l="1"/>
  <c r="Y230" i="1"/>
  <c r="Z230" i="1" l="1"/>
  <c r="Y231" i="1"/>
  <c r="Z231" i="1" l="1"/>
  <c r="Y232" i="1"/>
  <c r="Y233" i="1" l="1"/>
  <c r="Z232" i="1"/>
  <c r="Y234" i="1" l="1"/>
  <c r="Z233" i="1"/>
  <c r="Y235" i="1" l="1"/>
  <c r="Z234" i="1"/>
  <c r="Y236" i="1" l="1"/>
  <c r="Z235" i="1"/>
  <c r="Z236" i="1" l="1"/>
  <c r="Y237" i="1"/>
  <c r="Y238" i="1" l="1"/>
  <c r="Z237" i="1"/>
  <c r="Y239" i="1" l="1"/>
  <c r="Z238" i="1"/>
  <c r="Y240" i="1" l="1"/>
  <c r="Z239" i="1"/>
  <c r="Y241" i="1" l="1"/>
  <c r="Z240" i="1"/>
  <c r="Y242" i="1" l="1"/>
  <c r="Z241" i="1"/>
  <c r="Y243" i="1" l="1"/>
  <c r="Z242" i="1"/>
  <c r="Y244" i="1" l="1"/>
  <c r="Z243" i="1"/>
  <c r="Y245" i="1" l="1"/>
  <c r="Z244" i="1"/>
  <c r="Y246" i="1" l="1"/>
  <c r="Z245" i="1"/>
  <c r="Z246" i="1" l="1"/>
  <c r="Y247" i="1"/>
  <c r="Y248" i="1" l="1"/>
  <c r="Z247" i="1"/>
  <c r="Z248" i="1" l="1"/>
  <c r="Y249" i="1"/>
  <c r="Z249" i="1" l="1"/>
  <c r="Y250" i="1"/>
  <c r="Z250" i="1" s="1"/>
</calcChain>
</file>

<file path=xl/sharedStrings.xml><?xml version="1.0" encoding="utf-8"?>
<sst xmlns="http://schemas.openxmlformats.org/spreadsheetml/2006/main" count="287" uniqueCount="68">
  <si>
    <t>EDNT</t>
  </si>
  <si>
    <t>K1</t>
  </si>
  <si>
    <t>K2</t>
  </si>
  <si>
    <t>Vega, $/%</t>
  </si>
  <si>
    <t>DN</t>
  </si>
  <si>
    <t>Vol Bump</t>
  </si>
  <si>
    <t>RR25</t>
  </si>
  <si>
    <t>FLY25</t>
  </si>
  <si>
    <t>RR10</t>
  </si>
  <si>
    <t>FLY10</t>
  </si>
  <si>
    <t>Strategy</t>
  </si>
  <si>
    <t>Volatility</t>
  </si>
  <si>
    <t>Call Delta</t>
  </si>
  <si>
    <t>Strike (solve)</t>
  </si>
  <si>
    <t>Delta (check)</t>
  </si>
  <si>
    <t>Moneyness</t>
  </si>
  <si>
    <t>Moneyness^2</t>
  </si>
  <si>
    <t>10P</t>
  </si>
  <si>
    <t>25P</t>
  </si>
  <si>
    <t>25C</t>
  </si>
  <si>
    <t>10C</t>
  </si>
  <si>
    <t>Strike</t>
  </si>
  <si>
    <t>d1</t>
  </si>
  <si>
    <t>d2</t>
  </si>
  <si>
    <t>A</t>
  </si>
  <si>
    <t>K1 + eps</t>
  </si>
  <si>
    <t>B</t>
  </si>
  <si>
    <t>C</t>
  </si>
  <si>
    <t>K2 + eps</t>
  </si>
  <si>
    <t>Digital K1</t>
  </si>
  <si>
    <t>Digital K2</t>
  </si>
  <si>
    <t>1. DN + 0.1%</t>
  </si>
  <si>
    <t>2. RR25 + 0.1%</t>
  </si>
  <si>
    <t>5. FLY10 + 0.1%</t>
  </si>
  <si>
    <t>Market DN-RR-FLY</t>
  </si>
  <si>
    <t>Single vanillas</t>
  </si>
  <si>
    <t>Delta to strike</t>
  </si>
  <si>
    <t>OLS Inputs</t>
  </si>
  <si>
    <t>Vanilla call</t>
  </si>
  <si>
    <t>Scenario</t>
  </si>
  <si>
    <t>Current</t>
  </si>
  <si>
    <t>Put Delta</t>
  </si>
  <si>
    <t>Label</t>
  </si>
  <si>
    <t>Step</t>
  </si>
  <si>
    <t>Parametric</t>
  </si>
  <si>
    <t>Market</t>
  </si>
  <si>
    <t>Maturity (T)</t>
  </si>
  <si>
    <t>Forward (F)</t>
  </si>
  <si>
    <t>Low (K1)</t>
  </si>
  <si>
    <t>High (K2)</t>
  </si>
  <si>
    <t>Epsilon</t>
  </si>
  <si>
    <t>USD rate (r)</t>
  </si>
  <si>
    <t>EUR rate (q)</t>
  </si>
  <si>
    <t>EURUSD (S)</t>
  </si>
  <si>
    <t>Fitting volatility smile: sigma(K) = A + B*LN(K/F) + C*(LN(K/S))^2</t>
  </si>
  <si>
    <t>Europen Do Not Touch</t>
  </si>
  <si>
    <t>Spot</t>
  </si>
  <si>
    <t>Moneyness: M = LN(K/S)</t>
  </si>
  <si>
    <t>Sigma = A + B*M + C*M^2</t>
  </si>
  <si>
    <t>Premium (current PV)</t>
  </si>
  <si>
    <t>3. RR10 + 0.1%</t>
  </si>
  <si>
    <t>4. FLY25 + 0.1%</t>
  </si>
  <si>
    <t>Payoff:</t>
  </si>
  <si>
    <t>1,000,000 if K1 &lt;= S(T) &lt;= K2</t>
  </si>
  <si>
    <t>0 otherwise</t>
  </si>
  <si>
    <t>f=s(1+u)/(1+e)</t>
  </si>
  <si>
    <t>EDNT PV, $</t>
  </si>
  <si>
    <t>Payout,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</si>
</sst>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000"/>
    <numFmt numFmtId="166" formatCode="0.0000"/>
    <numFmt numFmtId="168" formatCode="0.000"/>
    <numFmt numFmtId="169" formatCode="#,##0.000"/>
    <numFmt numFmtId="171" formatCode="#,##0.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10" fontId="0" fillId="0" borderId="0" xfId="0" applyNumberFormat="1" applyFill="1"/>
    <xf numFmtId="9" fontId="0" fillId="0" borderId="0" xfId="0" applyNumberFormat="1" applyFill="1"/>
    <xf numFmtId="165" fontId="0" fillId="0" borderId="0" xfId="0" applyNumberFormat="1" applyFill="1"/>
    <xf numFmtId="168" fontId="0" fillId="0" borderId="0" xfId="0" applyNumberFormat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10" fontId="0" fillId="3" borderId="2" xfId="0" applyNumberFormat="1" applyFill="1" applyBorder="1"/>
    <xf numFmtId="9" fontId="0" fillId="0" borderId="2" xfId="0" applyNumberFormat="1" applyBorder="1"/>
    <xf numFmtId="165" fontId="0" fillId="3" borderId="2" xfId="0" applyNumberFormat="1" applyFill="1" applyBorder="1"/>
    <xf numFmtId="10" fontId="0" fillId="0" borderId="2" xfId="0" applyNumberFormat="1" applyBorder="1"/>
    <xf numFmtId="165" fontId="0" fillId="0" borderId="2" xfId="0" applyNumberFormat="1" applyBorder="1"/>
    <xf numFmtId="4" fontId="0" fillId="0" borderId="2" xfId="0" applyNumberFormat="1" applyBorder="1"/>
    <xf numFmtId="0" fontId="0" fillId="0" borderId="0" xfId="0" applyFill="1" applyBorder="1"/>
    <xf numFmtId="3" fontId="0" fillId="3" borderId="2" xfId="0" applyNumberFormat="1" applyFill="1" applyBorder="1"/>
    <xf numFmtId="10" fontId="0" fillId="5" borderId="2" xfId="0" applyNumberForma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5" borderId="2" xfId="0" applyNumberFormat="1" applyFill="1" applyBorder="1"/>
    <xf numFmtId="0" fontId="0" fillId="5" borderId="2" xfId="0" applyFill="1" applyBorder="1"/>
    <xf numFmtId="169" fontId="0" fillId="0" borderId="0" xfId="0" applyNumberFormat="1"/>
    <xf numFmtId="0" fontId="0" fillId="0" borderId="0" xfId="0" applyAlignment="1"/>
    <xf numFmtId="3" fontId="0" fillId="4" borderId="2" xfId="0" applyNumberFormat="1" applyFill="1" applyBorder="1"/>
    <xf numFmtId="166" fontId="0" fillId="5" borderId="2" xfId="0" applyNumberFormat="1" applyFill="1" applyBorder="1"/>
    <xf numFmtId="165" fontId="0" fillId="5" borderId="2" xfId="0" applyNumberFormat="1" applyFill="1" applyBorder="1"/>
    <xf numFmtId="4" fontId="0" fillId="0" borderId="0" xfId="0" applyNumberFormat="1" applyFill="1"/>
    <xf numFmtId="171" fontId="0" fillId="0" borderId="0" xfId="0" applyNumberFormat="1" applyFill="1"/>
    <xf numFmtId="4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Volatility</a:t>
            </a:r>
            <a:r>
              <a:rPr lang="en-US" baseline="0"/>
              <a:t> by Delta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Volatility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F492F9-BE53-4485-88B2-8A501AC230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10C-4E36-B6D8-3EEA51243E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5C0F86-74D8-42BE-BB8A-E5E667DB55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10C-4E36-B6D8-3EEA51243E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C6C67A-01B2-487A-9110-E216AB28A3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10C-4E36-B6D8-3EEA51243E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3E4AC9-35B5-47AB-8DE5-313E34D5D9A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10C-4E36-B6D8-3EEA51243E7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32E9379-435B-4EAB-B6C9-7B3486F8376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10C-4E36-B6D8-3EEA51243E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Sheet1!$S$2:$S$6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xVal>
          <c:yVal>
            <c:numRef>
              <c:f>Sheet1!$T$2:$T$6</c:f>
              <c:numCache>
                <c:formatCode>0.00%</c:formatCode>
                <c:ptCount val="5"/>
                <c:pt idx="0">
                  <c:v>7.6000000000000012E-2</c:v>
                </c:pt>
                <c:pt idx="1">
                  <c:v>7.1500000000000008E-2</c:v>
                </c:pt>
                <c:pt idx="2">
                  <c:v>6.7500000000000004E-2</c:v>
                </c:pt>
                <c:pt idx="3">
                  <c:v>6.6500000000000004E-2</c:v>
                </c:pt>
                <c:pt idx="4">
                  <c:v>6.7000000000000004E-2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Sheet1!$U$2:$U$6</c15:f>
                <c15:dlblRangeCache>
                  <c:ptCount val="5"/>
                  <c:pt idx="0">
                    <c:v>10P</c:v>
                  </c:pt>
                  <c:pt idx="1">
                    <c:v>25P</c:v>
                  </c:pt>
                  <c:pt idx="2">
                    <c:v>DN</c:v>
                  </c:pt>
                  <c:pt idx="3">
                    <c:v>25C</c:v>
                  </c:pt>
                  <c:pt idx="4">
                    <c:v>10C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10C-4E36-B6D8-3EEA51243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22152"/>
        <c:axId val="722025104"/>
      </c:scatterChart>
      <c:valAx>
        <c:axId val="72202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25104"/>
        <c:crosses val="autoZero"/>
        <c:crossBetween val="midCat"/>
        <c:majorUnit val="10"/>
      </c:valAx>
      <c:valAx>
        <c:axId val="722025104"/>
        <c:scaling>
          <c:orientation val="minMax"/>
          <c:max val="8.0000000000000016E-2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2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Parametric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5905511811"/>
          <c:y val="0.12645045045045045"/>
          <c:w val="0.83130074365704287"/>
          <c:h val="0.70031212314676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Sheet1!$U$9</c:f>
              <c:strCache>
                <c:ptCount val="1"/>
                <c:pt idx="0">
                  <c:v>Parametric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Sheet1!$T$10:$T$39</c:f>
              <c:numCache>
                <c:formatCode>#,##0.00</c:formatCode>
                <c:ptCount val="3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 formatCode="#,##0.0000">
                  <c:v>1.0219034021510571</c:v>
                </c:pt>
                <c:pt idx="26" formatCode="#,##0.0000">
                  <c:v>1.0483189248819247</c:v>
                </c:pt>
                <c:pt idx="27" formatCode="#,##0.0000">
                  <c:v>1.0742324739661566</c:v>
                </c:pt>
                <c:pt idx="28" formatCode="#,##0.0000">
                  <c:v>1.0987342735852066</c:v>
                </c:pt>
                <c:pt idx="29" formatCode="#,##0.0000">
                  <c:v>1.1215756522217628</c:v>
                </c:pt>
              </c:numCache>
            </c:numRef>
          </c:xVal>
          <c:yVal>
            <c:numRef>
              <c:f>Sheet1!$U$10:$U$39</c:f>
              <c:numCache>
                <c:formatCode>0.00%</c:formatCode>
                <c:ptCount val="30"/>
                <c:pt idx="0">
                  <c:v>8.2235891772295691E-2</c:v>
                </c:pt>
                <c:pt idx="1">
                  <c:v>7.9283569710609417E-2</c:v>
                </c:pt>
                <c:pt idx="2">
                  <c:v>7.6663417099600034E-2</c:v>
                </c:pt>
                <c:pt idx="3">
                  <c:v>7.4366009883628237E-2</c:v>
                </c:pt>
                <c:pt idx="4">
                  <c:v>7.2382253765023857E-2</c:v>
                </c:pt>
                <c:pt idx="5">
                  <c:v>7.0703369964420143E-2</c:v>
                </c:pt>
                <c:pt idx="6">
                  <c:v>6.9320881717001334E-2</c:v>
                </c:pt>
                <c:pt idx="7">
                  <c:v>6.8226601460349756E-2</c:v>
                </c:pt>
                <c:pt idx="8">
                  <c:v>6.7412618672623437E-2</c:v>
                </c:pt>
                <c:pt idx="9">
                  <c:v>6.6871288322603889E-2</c:v>
                </c:pt>
                <c:pt idx="10">
                  <c:v>6.6595219895749347E-2</c:v>
                </c:pt>
                <c:pt idx="11">
                  <c:v>6.6577266962786777E-2</c:v>
                </c:pt>
                <c:pt idx="12">
                  <c:v>6.6810517259594429E-2</c:v>
                </c:pt>
                <c:pt idx="13">
                  <c:v>6.7288283249180209E-2</c:v>
                </c:pt>
                <c:pt idx="14">
                  <c:v>6.8004093138462993E-2</c:v>
                </c:pt>
                <c:pt idx="15">
                  <c:v>6.8951682324326954E-2</c:v>
                </c:pt>
                <c:pt idx="16">
                  <c:v>7.0124985245054006E-2</c:v>
                </c:pt>
                <c:pt idx="17">
                  <c:v>7.1518127614757274E-2</c:v>
                </c:pt>
                <c:pt idx="18">
                  <c:v>7.3125419019847468E-2</c:v>
                </c:pt>
                <c:pt idx="19">
                  <c:v>7.4941345857874195E-2</c:v>
                </c:pt>
                <c:pt idx="20">
                  <c:v>7.6960564600301845E-2</c:v>
                </c:pt>
                <c:pt idx="21">
                  <c:v>7.9177895361913053E-2</c:v>
                </c:pt>
                <c:pt idx="22">
                  <c:v>8.1588315760587796E-2</c:v>
                </c:pt>
                <c:pt idx="23">
                  <c:v>8.4186955052189122E-2</c:v>
                </c:pt>
                <c:pt idx="24">
                  <c:v>8.6969088526201888E-2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D-4988-A076-F2DF0C9EF937}"/>
            </c:ext>
          </c:extLst>
        </c:ser>
        <c:ser>
          <c:idx val="1"/>
          <c:order val="1"/>
          <c:tx>
            <c:strRef>
              <c:f>Sheet1!$V$9</c:f>
              <c:strCache>
                <c:ptCount val="1"/>
                <c:pt idx="0">
                  <c:v>Market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DED-4988-A076-F2DF0C9EF9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DED-4988-A076-F2DF0C9EF9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DED-4988-A076-F2DF0C9EF9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DED-4988-A076-F2DF0C9EF9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ED-4988-A076-F2DF0C9EF93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DED-4988-A076-F2DF0C9EF93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DED-4988-A076-F2DF0C9EF93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DED-4988-A076-F2DF0C9EF93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DED-4988-A076-F2DF0C9EF93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DED-4988-A076-F2DF0C9EF93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DED-4988-A076-F2DF0C9EF93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DED-4988-A076-F2DF0C9EF93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DED-4988-A076-F2DF0C9EF93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DED-4988-A076-F2DF0C9EF93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DED-4988-A076-F2DF0C9EF93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DED-4988-A076-F2DF0C9EF93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DED-4988-A076-F2DF0C9EF93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DED-4988-A076-F2DF0C9EF93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DED-4988-A076-F2DF0C9EF93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DED-4988-A076-F2DF0C9EF93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DED-4988-A076-F2DF0C9EF93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DED-4988-A076-F2DF0C9EF93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DED-4988-A076-F2DF0C9EF93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DED-4988-A076-F2DF0C9EF93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DED-4988-A076-F2DF0C9EF93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DF8F16D-83AB-4351-8A1B-0B2D2324A3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DED-4988-A076-F2DF0C9EF93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2F40A3D-DD2C-4D55-B5E8-1B138D23F7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DED-4988-A076-F2DF0C9EF93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D33A12E-CA03-4E10-BB02-98094E1E1F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DED-4988-A076-F2DF0C9EF93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2AD165F-F927-4C26-916A-01AA60A975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DED-4988-A076-F2DF0C9EF93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5A3681C-7F96-45F3-B505-C02DED6F9B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DED-4988-A076-F2DF0C9EF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Sheet1!$T$10:$T$39</c:f>
              <c:numCache>
                <c:formatCode>#,##0.00</c:formatCode>
                <c:ptCount val="3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 formatCode="#,##0.0000">
                  <c:v>1.0219034021510571</c:v>
                </c:pt>
                <c:pt idx="26" formatCode="#,##0.0000">
                  <c:v>1.0483189248819247</c:v>
                </c:pt>
                <c:pt idx="27" formatCode="#,##0.0000">
                  <c:v>1.0742324739661566</c:v>
                </c:pt>
                <c:pt idx="28" formatCode="#,##0.0000">
                  <c:v>1.0987342735852066</c:v>
                </c:pt>
                <c:pt idx="29" formatCode="#,##0.0000">
                  <c:v>1.1215756522217628</c:v>
                </c:pt>
              </c:numCache>
            </c:numRef>
          </c:xVal>
          <c:yVal>
            <c:numRef>
              <c:f>Sheet1!$V$10:$V$39</c:f>
              <c:numCache>
                <c:formatCode>General</c:formatCode>
                <c:ptCount val="30"/>
                <c:pt idx="25" formatCode="0.00%">
                  <c:v>7.6000000000000012E-2</c:v>
                </c:pt>
                <c:pt idx="26" formatCode="0.00%">
                  <c:v>7.1500000000000008E-2</c:v>
                </c:pt>
                <c:pt idx="27" formatCode="0.00%">
                  <c:v>6.7500000000000004E-2</c:v>
                </c:pt>
                <c:pt idx="28" formatCode="0.00%">
                  <c:v>6.6500000000000004E-2</c:v>
                </c:pt>
                <c:pt idx="29" formatCode="0.00%">
                  <c:v>6.7000000000000004E-2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Sheet1!$W$10:$W$39</c15:f>
                <c15:dlblRangeCache>
                  <c:ptCount val="30"/>
                  <c:pt idx="25">
                    <c:v>10P</c:v>
                  </c:pt>
                  <c:pt idx="26">
                    <c:v>25P</c:v>
                  </c:pt>
                  <c:pt idx="27">
                    <c:v>DN</c:v>
                  </c:pt>
                  <c:pt idx="28">
                    <c:v>25C</c:v>
                  </c:pt>
                  <c:pt idx="29">
                    <c:v>10C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DED-4988-A076-F2DF0C9EF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66048"/>
        <c:axId val="713265392"/>
      </c:scatterChart>
      <c:valAx>
        <c:axId val="713266048"/>
        <c:scaling>
          <c:orientation val="minMax"/>
          <c:max val="1.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65392"/>
        <c:crosses val="autoZero"/>
        <c:crossBetween val="midCat"/>
        <c:majorUnit val="2.0000000000000004E-2"/>
      </c:valAx>
      <c:valAx>
        <c:axId val="713265392"/>
        <c:scaling>
          <c:orientation val="minMax"/>
          <c:max val="8.0000000000000016E-2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6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European</a:t>
            </a:r>
            <a:r>
              <a:rPr lang="en-US" baseline="0"/>
              <a:t> Do Not Touch (EDNT)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Sheet1!$Z$9</c:f>
              <c:strCache>
                <c:ptCount val="1"/>
                <c:pt idx="0">
                  <c:v>EDNT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Sheet1!$Y$10:$Y$250</c:f>
              <c:numCache>
                <c:formatCode>#,##0.000</c:formatCode>
                <c:ptCount val="241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</c:numCache>
            </c:numRef>
          </c:xVal>
          <c:yVal>
            <c:numRef>
              <c:f>Sheet1!$Z$10:$Z$250</c:f>
              <c:numCache>
                <c:formatCode>#,##0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1000000</c:v>
                </c:pt>
                <c:pt idx="52">
                  <c:v>1000000</c:v>
                </c:pt>
                <c:pt idx="53">
                  <c:v>1000000</c:v>
                </c:pt>
                <c:pt idx="54">
                  <c:v>1000000</c:v>
                </c:pt>
                <c:pt idx="55">
                  <c:v>1000000</c:v>
                </c:pt>
                <c:pt idx="56">
                  <c:v>1000000</c:v>
                </c:pt>
                <c:pt idx="57">
                  <c:v>1000000</c:v>
                </c:pt>
                <c:pt idx="58">
                  <c:v>1000000</c:v>
                </c:pt>
                <c:pt idx="59">
                  <c:v>1000000</c:v>
                </c:pt>
                <c:pt idx="60">
                  <c:v>1000000</c:v>
                </c:pt>
                <c:pt idx="61">
                  <c:v>1000000</c:v>
                </c:pt>
                <c:pt idx="62">
                  <c:v>1000000</c:v>
                </c:pt>
                <c:pt idx="63">
                  <c:v>1000000</c:v>
                </c:pt>
                <c:pt idx="64">
                  <c:v>1000000</c:v>
                </c:pt>
                <c:pt idx="65">
                  <c:v>1000000</c:v>
                </c:pt>
                <c:pt idx="66">
                  <c:v>1000000</c:v>
                </c:pt>
                <c:pt idx="67">
                  <c:v>1000000</c:v>
                </c:pt>
                <c:pt idx="68">
                  <c:v>1000000</c:v>
                </c:pt>
                <c:pt idx="69">
                  <c:v>1000000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1000000</c:v>
                </c:pt>
                <c:pt idx="73">
                  <c:v>1000000</c:v>
                </c:pt>
                <c:pt idx="74">
                  <c:v>1000000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</c:v>
                </c:pt>
                <c:pt idx="81">
                  <c:v>1000000</c:v>
                </c:pt>
                <c:pt idx="82">
                  <c:v>1000000</c:v>
                </c:pt>
                <c:pt idx="83">
                  <c:v>1000000</c:v>
                </c:pt>
                <c:pt idx="84">
                  <c:v>1000000</c:v>
                </c:pt>
                <c:pt idx="85">
                  <c:v>1000000</c:v>
                </c:pt>
                <c:pt idx="86">
                  <c:v>1000000</c:v>
                </c:pt>
                <c:pt idx="87">
                  <c:v>1000000</c:v>
                </c:pt>
                <c:pt idx="88">
                  <c:v>1000000</c:v>
                </c:pt>
                <c:pt idx="89">
                  <c:v>1000000</c:v>
                </c:pt>
                <c:pt idx="90">
                  <c:v>1000000</c:v>
                </c:pt>
                <c:pt idx="91">
                  <c:v>1000000</c:v>
                </c:pt>
                <c:pt idx="92">
                  <c:v>1000000</c:v>
                </c:pt>
                <c:pt idx="93">
                  <c:v>1000000</c:v>
                </c:pt>
                <c:pt idx="94">
                  <c:v>1000000</c:v>
                </c:pt>
                <c:pt idx="95">
                  <c:v>1000000</c:v>
                </c:pt>
                <c:pt idx="96">
                  <c:v>1000000</c:v>
                </c:pt>
                <c:pt idx="97">
                  <c:v>1000000</c:v>
                </c:pt>
                <c:pt idx="98">
                  <c:v>1000000</c:v>
                </c:pt>
                <c:pt idx="99">
                  <c:v>1000000</c:v>
                </c:pt>
                <c:pt idx="100">
                  <c:v>1000000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E-4580-9DD3-8F8448E8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50944"/>
        <c:axId val="1891064976"/>
      </c:scatterChart>
      <c:valAx>
        <c:axId val="1923050944"/>
        <c:scaling>
          <c:orientation val="minMax"/>
          <c:max val="1.15000000000000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64976"/>
        <c:crosses val="autoZero"/>
        <c:crossBetween val="midCat"/>
      </c:valAx>
      <c:valAx>
        <c:axId val="18910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13</xdr:row>
      <xdr:rowOff>6350</xdr:rowOff>
    </xdr:from>
    <xdr:to>
      <xdr:col>15</xdr:col>
      <xdr:colOff>361950</xdr:colOff>
      <xdr:row>28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D0F53-7217-4CB1-9E5C-E1A67234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28</xdr:row>
      <xdr:rowOff>107951</xdr:rowOff>
    </xdr:from>
    <xdr:to>
      <xdr:col>15</xdr:col>
      <xdr:colOff>338137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E0DDFE-58EE-46E0-9094-8B2DBCDC1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0</xdr:row>
      <xdr:rowOff>25400</xdr:rowOff>
    </xdr:from>
    <xdr:to>
      <xdr:col>15</xdr:col>
      <xdr:colOff>447675</xdr:colOff>
      <xdr:row>12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E8E21-209E-B8B4-0AF4-0843980D9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0850-711D-4D01-9D99-2B44DD5A7EF0}">
  <dimension ref="A1:AB509"/>
  <sheetViews>
    <sheetView tabSelected="1" workbookViewId="0">
      <selection activeCell="E3" sqref="E3"/>
    </sheetView>
  </sheetViews>
  <sheetFormatPr defaultRowHeight="14.5" x14ac:dyDescent="0.35"/>
  <cols>
    <col min="1" max="1" width="11.1796875" customWidth="1"/>
    <col min="2" max="2" width="9.6328125" customWidth="1"/>
    <col min="5" max="5" width="10" bestFit="1" customWidth="1"/>
    <col min="6" max="6" width="9.7265625" bestFit="1" customWidth="1"/>
    <col min="7" max="7" width="10" bestFit="1" customWidth="1"/>
    <col min="29" max="29" width="11.26953125" bestFit="1" customWidth="1"/>
  </cols>
  <sheetData>
    <row r="1" spans="1:26" x14ac:dyDescent="0.35">
      <c r="A1" s="18" t="s">
        <v>53</v>
      </c>
      <c r="B1" s="35">
        <v>1.07</v>
      </c>
      <c r="E1" s="28" t="s">
        <v>55</v>
      </c>
      <c r="F1" s="29"/>
      <c r="S1" t="s">
        <v>41</v>
      </c>
      <c r="T1" t="s">
        <v>11</v>
      </c>
      <c r="U1" t="s">
        <v>42</v>
      </c>
    </row>
    <row r="2" spans="1:26" x14ac:dyDescent="0.35">
      <c r="A2" s="18" t="s">
        <v>46</v>
      </c>
      <c r="B2" s="31">
        <v>0.25</v>
      </c>
      <c r="E2" s="18" t="s">
        <v>67</v>
      </c>
      <c r="F2" s="30">
        <v>1000000</v>
      </c>
      <c r="S2">
        <v>10</v>
      </c>
      <c r="T2" s="3">
        <f>D19</f>
        <v>7.6000000000000012E-2</v>
      </c>
      <c r="U2" t="str">
        <f>C19</f>
        <v>10P</v>
      </c>
    </row>
    <row r="3" spans="1:26" x14ac:dyDescent="0.35">
      <c r="A3" s="18" t="s">
        <v>51</v>
      </c>
      <c r="B3" s="27">
        <v>0.05</v>
      </c>
      <c r="E3" s="18" t="s">
        <v>48</v>
      </c>
      <c r="F3" s="31">
        <v>1.05</v>
      </c>
      <c r="S3">
        <v>25</v>
      </c>
      <c r="T3" s="3">
        <f>D20</f>
        <v>7.1500000000000008E-2</v>
      </c>
      <c r="U3" t="str">
        <f>C20</f>
        <v>25P</v>
      </c>
    </row>
    <row r="4" spans="1:26" x14ac:dyDescent="0.35">
      <c r="A4" s="18" t="s">
        <v>52</v>
      </c>
      <c r="B4" s="27">
        <v>3.5000000000000003E-2</v>
      </c>
      <c r="E4" s="18" t="s">
        <v>49</v>
      </c>
      <c r="F4" s="39">
        <v>1.1000000000000001</v>
      </c>
      <c r="S4">
        <v>50</v>
      </c>
      <c r="T4" s="3">
        <f>D21</f>
        <v>6.7500000000000004E-2</v>
      </c>
      <c r="U4" t="str">
        <f>C21</f>
        <v>DN</v>
      </c>
    </row>
    <row r="5" spans="1:26" x14ac:dyDescent="0.35">
      <c r="A5" s="18" t="s">
        <v>47</v>
      </c>
      <c r="B5" s="36">
        <f>B1 * EXP((B3 - B4)*B2)</f>
        <v>1.07402003285062</v>
      </c>
      <c r="E5" s="25" t="s">
        <v>62</v>
      </c>
      <c r="F5" s="16"/>
      <c r="S5">
        <v>75</v>
      </c>
      <c r="T5" s="3">
        <f>D22</f>
        <v>6.6500000000000004E-2</v>
      </c>
      <c r="U5" t="str">
        <f>C22</f>
        <v>25C</v>
      </c>
    </row>
    <row r="6" spans="1:26" x14ac:dyDescent="0.35">
      <c r="B6" s="6"/>
      <c r="E6" s="25" t="s">
        <v>63</v>
      </c>
      <c r="F6" s="16"/>
      <c r="S6">
        <v>90</v>
      </c>
      <c r="T6" s="3">
        <f>D23</f>
        <v>6.7000000000000004E-2</v>
      </c>
      <c r="U6" t="str">
        <f>C23</f>
        <v>10C</v>
      </c>
    </row>
    <row r="7" spans="1:26" x14ac:dyDescent="0.35">
      <c r="A7" s="18" t="s">
        <v>39</v>
      </c>
      <c r="B7" s="18" t="s">
        <v>66</v>
      </c>
      <c r="C7" s="18" t="s">
        <v>3</v>
      </c>
      <c r="E7" s="25" t="s">
        <v>64</v>
      </c>
      <c r="F7" s="16"/>
    </row>
    <row r="8" spans="1:26" x14ac:dyDescent="0.35">
      <c r="A8" s="18" t="s">
        <v>40</v>
      </c>
      <c r="B8" s="34">
        <f>F42</f>
        <v>519180.54284558818</v>
      </c>
      <c r="C8" s="18"/>
    </row>
    <row r="9" spans="1:26" x14ac:dyDescent="0.35">
      <c r="A9" s="18" t="s">
        <v>4</v>
      </c>
      <c r="B9" s="26">
        <f>F71</f>
        <v>512708.12349902373</v>
      </c>
      <c r="C9" s="26">
        <f>(B9 - B$8) * 0.01 / $F$12</f>
        <v>-64724.193465644486</v>
      </c>
      <c r="S9" t="s">
        <v>43</v>
      </c>
      <c r="T9" t="s">
        <v>21</v>
      </c>
      <c r="U9" t="s">
        <v>44</v>
      </c>
      <c r="V9" t="s">
        <v>45</v>
      </c>
      <c r="W9" t="s">
        <v>42</v>
      </c>
      <c r="X9" t="s">
        <v>43</v>
      </c>
      <c r="Y9" t="s">
        <v>56</v>
      </c>
      <c r="Z9" t="s">
        <v>0</v>
      </c>
    </row>
    <row r="10" spans="1:26" x14ac:dyDescent="0.35">
      <c r="A10" s="18" t="s">
        <v>6</v>
      </c>
      <c r="B10" s="26">
        <f>F100</f>
        <v>519452.28613511974</v>
      </c>
      <c r="C10" s="26">
        <f>(B10 - B$8) * 0.01 / $F$12</f>
        <v>2717.4328953155782</v>
      </c>
      <c r="S10">
        <v>0.01</v>
      </c>
      <c r="T10" s="5">
        <v>1</v>
      </c>
      <c r="U10" s="3">
        <f>$E$29 + $E$30 * LN(T10 / $B$5) + $E$31 * (LN(T10 / $B$5))^2</f>
        <v>8.2235891772295691E-2</v>
      </c>
      <c r="X10">
        <v>1E-3</v>
      </c>
      <c r="Y10" s="32">
        <f>$T$10</f>
        <v>1</v>
      </c>
      <c r="Z10" s="7">
        <f>IF(AND(Y10&gt;=$F$3, Y10&lt;=$F$4), $F$2, 0)</f>
        <v>0</v>
      </c>
    </row>
    <row r="11" spans="1:26" x14ac:dyDescent="0.35">
      <c r="A11" s="18" t="s">
        <v>7</v>
      </c>
      <c r="B11" s="26">
        <f>F129</f>
        <v>512382.6630698567</v>
      </c>
      <c r="C11" s="26">
        <f>(B11 - B$8) * 0.01 / $F$12</f>
        <v>-67978.797757314751</v>
      </c>
      <c r="T11" s="5">
        <f>T10+$S$10</f>
        <v>1.01</v>
      </c>
      <c r="U11" s="3">
        <f>$E$29 + $E$30 * LN(T11 / $B$5) + $E$31 * (LN(T11 / $B$5))^2</f>
        <v>7.9283569710609417E-2</v>
      </c>
      <c r="Y11" s="32">
        <f>Y10+$X$10</f>
        <v>1.0009999999999999</v>
      </c>
      <c r="Z11" s="7">
        <f t="shared" ref="Z11:Z74" si="0">IF(AND(Y11&gt;=$F$3, Y11&lt;=$F$4), $F$2, 0)</f>
        <v>0</v>
      </c>
    </row>
    <row r="12" spans="1:26" x14ac:dyDescent="0.35">
      <c r="A12" s="18" t="s">
        <v>8</v>
      </c>
      <c r="B12" s="26">
        <f>O100</f>
        <v>519230.00845111348</v>
      </c>
      <c r="C12" s="26">
        <f>(B12 - B$8) * 0.01 / $F$12</f>
        <v>494.65605525299907</v>
      </c>
      <c r="E12" t="s">
        <v>5</v>
      </c>
      <c r="F12" s="2">
        <v>1E-3</v>
      </c>
      <c r="T12" s="5">
        <f>T11+$S$10</f>
        <v>1.02</v>
      </c>
      <c r="U12" s="3">
        <f>$E$29 + $E$30 * LN(T12 / $B$5) + $E$31 * (LN(T12 / $B$5))^2</f>
        <v>7.6663417099600034E-2</v>
      </c>
      <c r="Y12" s="32">
        <f>Y11+$X$10</f>
        <v>1.0019999999999998</v>
      </c>
      <c r="Z12" s="7">
        <f t="shared" si="0"/>
        <v>0</v>
      </c>
    </row>
    <row r="13" spans="1:26" x14ac:dyDescent="0.35">
      <c r="A13" s="18" t="s">
        <v>9</v>
      </c>
      <c r="B13" s="26">
        <f>O129</f>
        <v>525209.35012898908</v>
      </c>
      <c r="C13" s="26">
        <f>(B13 - B$8) * 0.01 / $F$12</f>
        <v>60288.072834009072</v>
      </c>
      <c r="E13" t="s">
        <v>50</v>
      </c>
      <c r="F13">
        <v>1E-4</v>
      </c>
      <c r="T13" s="5">
        <f>T12+$S$10</f>
        <v>1.03</v>
      </c>
      <c r="U13" s="3">
        <f>$E$29 + $E$30 * LN(T13 / $B$5) + $E$31 * (LN(T13 / $B$5))^2</f>
        <v>7.4366009883628237E-2</v>
      </c>
      <c r="Y13" s="32">
        <f>Y12+$X$10</f>
        <v>1.0029999999999997</v>
      </c>
      <c r="Z13" s="7">
        <f t="shared" si="0"/>
        <v>0</v>
      </c>
    </row>
    <row r="14" spans="1:26" x14ac:dyDescent="0.35">
      <c r="T14" s="5">
        <f>T13+$S$10</f>
        <v>1.04</v>
      </c>
      <c r="U14" s="3">
        <f>$E$29 + $E$30 * LN(T14 / $B$5) + $E$31 * (LN(T14 / $B$5))^2</f>
        <v>7.2382253765023857E-2</v>
      </c>
      <c r="Y14" s="32">
        <f>Y13+$X$10</f>
        <v>1.0039999999999996</v>
      </c>
      <c r="Z14" s="7">
        <f t="shared" si="0"/>
        <v>0</v>
      </c>
    </row>
    <row r="15" spans="1:26" x14ac:dyDescent="0.35">
      <c r="A15" s="8" t="s">
        <v>59</v>
      </c>
      <c r="B15" s="8"/>
      <c r="C15" s="8"/>
      <c r="D15" s="8"/>
      <c r="E15" s="8"/>
      <c r="F15" s="8"/>
      <c r="G15" s="8"/>
      <c r="H15" s="8"/>
      <c r="T15" s="5">
        <f>T14+$S$10</f>
        <v>1.05</v>
      </c>
      <c r="U15" s="3">
        <f>$E$29 + $E$30 * LN(T15 / $B$5) + $E$31 * (LN(T15 / $B$5))^2</f>
        <v>7.0703369964420143E-2</v>
      </c>
      <c r="Y15" s="32">
        <f>Y14+$X$10</f>
        <v>1.0049999999999994</v>
      </c>
      <c r="Z15" s="7">
        <f t="shared" si="0"/>
        <v>0</v>
      </c>
    </row>
    <row r="16" spans="1:26" x14ac:dyDescent="0.35">
      <c r="T16" s="5">
        <f>T15+$S$10</f>
        <v>1.06</v>
      </c>
      <c r="U16" s="3">
        <f>$E$29 + $E$30 * LN(T16 / $B$5) + $E$31 * (LN(T16 / $B$5))^2</f>
        <v>6.9320881717001334E-2</v>
      </c>
      <c r="Y16" s="32">
        <f>Y15+$X$10</f>
        <v>1.0059999999999993</v>
      </c>
      <c r="Z16" s="7">
        <f t="shared" si="0"/>
        <v>0</v>
      </c>
    </row>
    <row r="17" spans="1:26" x14ac:dyDescent="0.35">
      <c r="A17" s="17" t="s">
        <v>34</v>
      </c>
      <c r="B17" s="17"/>
      <c r="C17" s="17" t="s">
        <v>35</v>
      </c>
      <c r="D17" s="17"/>
      <c r="E17" s="17" t="s">
        <v>36</v>
      </c>
      <c r="F17" s="17"/>
      <c r="G17" s="17"/>
      <c r="T17" s="5">
        <f>T16+$S$10</f>
        <v>1.07</v>
      </c>
      <c r="U17" s="3">
        <f>$E$29 + $E$30 * LN(T17 / $B$5) + $E$31 * (LN(T17 / $B$5))^2</f>
        <v>6.8226601460349756E-2</v>
      </c>
      <c r="Y17" s="32">
        <f>Y16+$X$10</f>
        <v>1.0069999999999992</v>
      </c>
      <c r="Z17" s="7">
        <f t="shared" si="0"/>
        <v>0</v>
      </c>
    </row>
    <row r="18" spans="1:26" x14ac:dyDescent="0.35">
      <c r="A18" s="18" t="s">
        <v>10</v>
      </c>
      <c r="B18" s="18" t="s">
        <v>11</v>
      </c>
      <c r="C18" s="18" t="s">
        <v>21</v>
      </c>
      <c r="D18" s="18" t="s">
        <v>11</v>
      </c>
      <c r="E18" s="18" t="s">
        <v>12</v>
      </c>
      <c r="F18" s="18" t="s">
        <v>13</v>
      </c>
      <c r="G18" s="18" t="s">
        <v>14</v>
      </c>
      <c r="T18" s="5">
        <f>T17+$S$10</f>
        <v>1.08</v>
      </c>
      <c r="U18" s="3">
        <f>$E$29 + $E$30 * LN(T18 / $B$5) + $E$31 * (LN(T18 / $B$5))^2</f>
        <v>6.7412618672623437E-2</v>
      </c>
      <c r="Y18" s="32">
        <f>Y17+$X$10</f>
        <v>1.0079999999999991</v>
      </c>
      <c r="Z18" s="7">
        <f t="shared" si="0"/>
        <v>0</v>
      </c>
    </row>
    <row r="19" spans="1:26" x14ac:dyDescent="0.35">
      <c r="A19" s="18" t="s">
        <v>4</v>
      </c>
      <c r="B19" s="27">
        <v>6.7500000000000004E-2</v>
      </c>
      <c r="C19" s="18" t="s">
        <v>17</v>
      </c>
      <c r="D19" s="19">
        <f>B19 + B23 - B21/2</f>
        <v>7.6000000000000012E-2</v>
      </c>
      <c r="E19" s="20">
        <v>0.9</v>
      </c>
      <c r="F19" s="21">
        <f>$B$1 / EXP(_xlfn.NORM.INV(E19 * EXP($B$4*$B$2), 0, 1) * D19 * SQRT($B$2) - ($B$3 - $B$4 + D19^2/2)*$B$2)</f>
        <v>1.0219034021510571</v>
      </c>
      <c r="G19" s="22">
        <f t="shared" ref="G19:G21" si="1">EXP(-$B$4*$B$2)*_xlfn.NORM.DIST(1/(D19*SQRT($B$2)) * (LN($B$1 / F19) + ($B$3 - $B$4 + D19^2/2)*$B$2), 0, 1, 1)</f>
        <v>0.90000000000000036</v>
      </c>
      <c r="T19" s="5">
        <f>T18+$S$10</f>
        <v>1.0900000000000001</v>
      </c>
      <c r="U19" s="3">
        <f>$E$29 + $E$30 * LN(T19 / $B$5) + $E$31 * (LN(T19 / $B$5))^2</f>
        <v>6.6871288322603889E-2</v>
      </c>
      <c r="Y19" s="32">
        <f>Y18+$X$10</f>
        <v>1.008999999999999</v>
      </c>
      <c r="Z19" s="7">
        <f t="shared" si="0"/>
        <v>0</v>
      </c>
    </row>
    <row r="20" spans="1:26" x14ac:dyDescent="0.35">
      <c r="A20" s="18" t="s">
        <v>6</v>
      </c>
      <c r="B20" s="27">
        <v>-5.0000000000000001E-3</v>
      </c>
      <c r="C20" s="18" t="s">
        <v>18</v>
      </c>
      <c r="D20" s="19">
        <f>B19+B22 - B20/2</f>
        <v>7.1500000000000008E-2</v>
      </c>
      <c r="E20" s="20">
        <v>0.75</v>
      </c>
      <c r="F20" s="21">
        <f>$B$1 / EXP(_xlfn.NORM.INV(E20 * EXP($B$4*$B$2), 0, 1) * D20 * SQRT($B$2) - ($B$3 - $B$4 + D20^2/2)*$B$2)</f>
        <v>1.0483189248819247</v>
      </c>
      <c r="G20" s="22">
        <f t="shared" si="1"/>
        <v>0.75</v>
      </c>
      <c r="T20" s="5">
        <f>T19+$S$10</f>
        <v>1.1000000000000001</v>
      </c>
      <c r="U20" s="3">
        <f>$E$29 + $E$30 * LN(T20 / $B$5) + $E$31 * (LN(T20 / $B$5))^2</f>
        <v>6.6595219895749347E-2</v>
      </c>
      <c r="Y20" s="32">
        <f>Y19+$X$10</f>
        <v>1.0099999999999989</v>
      </c>
      <c r="Z20" s="7">
        <f t="shared" si="0"/>
        <v>0</v>
      </c>
    </row>
    <row r="21" spans="1:26" x14ac:dyDescent="0.35">
      <c r="A21" s="18" t="s">
        <v>8</v>
      </c>
      <c r="B21" s="27">
        <v>-8.9999999999999993E-3</v>
      </c>
      <c r="C21" s="18" t="s">
        <v>4</v>
      </c>
      <c r="D21" s="19">
        <f>B19</f>
        <v>6.7500000000000004E-2</v>
      </c>
      <c r="E21" s="20">
        <v>0.5</v>
      </c>
      <c r="F21" s="21">
        <f>$B$1 / EXP(_xlfn.NORM.INV(E21 * EXP($B$4*$B$2), 0, 1) * D21 * SQRT($B$2) - ($B$3 - $B$4 + D21^2/2)*$B$2)</f>
        <v>1.0742324739661566</v>
      </c>
      <c r="G21" s="22">
        <f t="shared" si="1"/>
        <v>0.50000000000000078</v>
      </c>
      <c r="T21" s="5">
        <f>T20+$S$10</f>
        <v>1.1100000000000001</v>
      </c>
      <c r="U21" s="3">
        <f>$E$29 + $E$30 * LN(T21 / $B$5) + $E$31 * (LN(T21 / $B$5))^2</f>
        <v>6.6577266962786777E-2</v>
      </c>
      <c r="Y21" s="32">
        <f>Y20+$X$10</f>
        <v>1.0109999999999988</v>
      </c>
      <c r="Z21" s="7">
        <f t="shared" si="0"/>
        <v>0</v>
      </c>
    </row>
    <row r="22" spans="1:26" x14ac:dyDescent="0.35">
      <c r="A22" s="18" t="s">
        <v>7</v>
      </c>
      <c r="B22" s="27">
        <v>1.5E-3</v>
      </c>
      <c r="C22" s="18" t="s">
        <v>19</v>
      </c>
      <c r="D22" s="19">
        <f>B19 + B22 + B20/2</f>
        <v>6.6500000000000004E-2</v>
      </c>
      <c r="E22" s="20">
        <v>0.25</v>
      </c>
      <c r="F22" s="21">
        <f>$B$1 / EXP(_xlfn.NORM.INV(E22 * EXP($B$4*$B$2), 0, 1) * D22 * SQRT($B$2) - ($B$3 - $B$4 + D22^2/2)*$B$2)</f>
        <v>1.0987342735852066</v>
      </c>
      <c r="G22" s="22">
        <f>EXP(-$B$4*$B$2)*_xlfn.NORM.DIST(1/(D22*SQRT($B$2)) * (LN($B$1 / F22) + ($B$3 - $B$4 + D22^2/2)*$B$2), 0, 1, 1)</f>
        <v>0.25000000000000033</v>
      </c>
      <c r="T22" s="5">
        <f>T21+$S$10</f>
        <v>1.1200000000000001</v>
      </c>
      <c r="U22" s="3">
        <f>$E$29 + $E$30 * LN(T22 / $B$5) + $E$31 * (LN(T22 / $B$5))^2</f>
        <v>6.6810517259594429E-2</v>
      </c>
      <c r="Y22" s="32">
        <f>Y21+$X$10</f>
        <v>1.0119999999999987</v>
      </c>
      <c r="Z22" s="7">
        <f t="shared" si="0"/>
        <v>0</v>
      </c>
    </row>
    <row r="23" spans="1:26" x14ac:dyDescent="0.35">
      <c r="A23" s="18" t="s">
        <v>9</v>
      </c>
      <c r="B23" s="27">
        <v>4.0000000000000001E-3</v>
      </c>
      <c r="C23" s="18" t="s">
        <v>20</v>
      </c>
      <c r="D23" s="19">
        <f>B19 + B23 + B21/2</f>
        <v>6.7000000000000004E-2</v>
      </c>
      <c r="E23" s="20">
        <v>0.1</v>
      </c>
      <c r="F23" s="21">
        <f>$B$1 / EXP(_xlfn.NORM.INV(E23 * EXP($B$4*$B$2), 0, 1) * D23 * SQRT($B$2) - ($B$3 - $B$4 + D23^2/2)*$B$2)</f>
        <v>1.1215756522217628</v>
      </c>
      <c r="G23" s="22">
        <f>EXP(-$B$4*$B$2)*_xlfn.NORM.DIST(1/(D23*SQRT($B$2)) * (LN($B$1 / F23) + ($B$3 - $B$4 + D23^2/2)*$B$2), 0, 1, 1)</f>
        <v>0.10000000000000002</v>
      </c>
      <c r="S23" s="9"/>
      <c r="T23" s="5">
        <f>T22+$S$10</f>
        <v>1.1300000000000001</v>
      </c>
      <c r="U23" s="3">
        <f>$E$29 + $E$30 * LN(T23 / $B$5) + $E$31 * (LN(T23 / $B$5))^2</f>
        <v>6.7288283249180209E-2</v>
      </c>
      <c r="V23" s="9"/>
      <c r="W23" s="9"/>
      <c r="Y23" s="32">
        <f>Y22+$X$10</f>
        <v>1.0129999999999986</v>
      </c>
      <c r="Z23" s="7">
        <f t="shared" si="0"/>
        <v>0</v>
      </c>
    </row>
    <row r="24" spans="1:26" x14ac:dyDescent="0.35">
      <c r="A24" s="11"/>
      <c r="B24" s="12"/>
      <c r="C24" s="11"/>
      <c r="D24" s="12"/>
      <c r="E24" s="13"/>
      <c r="F24" s="14"/>
      <c r="G24" s="12"/>
      <c r="H24" s="12"/>
      <c r="T24" s="5">
        <f>T23+$S$10</f>
        <v>1.1400000000000001</v>
      </c>
      <c r="U24" s="3">
        <f>$E$29 + $E$30 * LN(T24 / $B$5) + $E$31 * (LN(T24 / $B$5))^2</f>
        <v>6.8004093138462993E-2</v>
      </c>
      <c r="Y24" s="32">
        <f>Y23+$X$10</f>
        <v>1.0139999999999985</v>
      </c>
      <c r="Z24" s="7">
        <f t="shared" si="0"/>
        <v>0</v>
      </c>
    </row>
    <row r="25" spans="1:26" x14ac:dyDescent="0.35">
      <c r="A25" s="25" t="s">
        <v>57</v>
      </c>
      <c r="B25" s="12"/>
      <c r="C25" s="11"/>
      <c r="D25" s="12"/>
      <c r="E25" s="13"/>
      <c r="F25" s="14"/>
      <c r="G25" s="38">
        <v>1.07108</v>
      </c>
      <c r="H25" s="12"/>
      <c r="T25" s="5">
        <f>T24+$S$10</f>
        <v>1.1500000000000001</v>
      </c>
      <c r="U25" s="3">
        <f>$E$29 + $E$30 * LN(T25 / $B$5) + $E$31 * (LN(T25 / $B$5))^2</f>
        <v>6.8951682324326954E-2</v>
      </c>
      <c r="Y25" s="32">
        <f>Y24+$X$10</f>
        <v>1.0149999999999983</v>
      </c>
      <c r="Z25" s="7">
        <f t="shared" si="0"/>
        <v>0</v>
      </c>
    </row>
    <row r="26" spans="1:26" x14ac:dyDescent="0.35">
      <c r="A26" s="11" t="s">
        <v>54</v>
      </c>
      <c r="B26" s="12"/>
      <c r="C26" s="11"/>
      <c r="D26" s="12"/>
      <c r="E26" s="13"/>
      <c r="F26" s="14"/>
      <c r="G26" s="38">
        <v>1.07555</v>
      </c>
      <c r="H26" s="12"/>
      <c r="T26" s="5">
        <f>T25+$S$10</f>
        <v>1.1600000000000001</v>
      </c>
      <c r="U26" s="3">
        <f>$E$29 + $E$30 * LN(T26 / $B$5) + $E$31 * (LN(T26 / $B$5))^2</f>
        <v>7.0124985245054006E-2</v>
      </c>
      <c r="Y26" s="32">
        <f>Y25+$X$10</f>
        <v>1.0159999999999982</v>
      </c>
      <c r="Z26" s="7">
        <f t="shared" si="0"/>
        <v>0</v>
      </c>
    </row>
    <row r="27" spans="1:26" x14ac:dyDescent="0.35">
      <c r="A27" s="11"/>
      <c r="B27" s="12"/>
      <c r="C27" s="11"/>
      <c r="D27" s="12"/>
      <c r="E27" s="13"/>
      <c r="F27" s="14"/>
      <c r="G27" s="12">
        <v>0.05</v>
      </c>
      <c r="H27" s="12"/>
      <c r="T27" s="5">
        <f>T26+$S$10</f>
        <v>1.1700000000000002</v>
      </c>
      <c r="U27" s="3">
        <f>$E$29 + $E$30 * LN(T27 / $B$5) + $E$31 * (LN(T27 / $B$5))^2</f>
        <v>7.1518127614757274E-2</v>
      </c>
      <c r="Y27" s="32">
        <f>Y26+$X$10</f>
        <v>1.0169999999999981</v>
      </c>
      <c r="Z27" s="7">
        <f t="shared" si="0"/>
        <v>0</v>
      </c>
    </row>
    <row r="28" spans="1:26" x14ac:dyDescent="0.35">
      <c r="A28" s="17" t="s">
        <v>37</v>
      </c>
      <c r="B28" s="17"/>
      <c r="C28" s="11"/>
      <c r="D28" t="s">
        <v>58</v>
      </c>
      <c r="F28" s="14"/>
      <c r="G28" s="37">
        <v>0.25</v>
      </c>
      <c r="H28" s="12"/>
      <c r="T28" s="5">
        <f>T27+$S$10</f>
        <v>1.1800000000000002</v>
      </c>
      <c r="U28" s="3">
        <f>$E$29 + $E$30 * LN(T28 / $B$5) + $E$31 * (LN(T28 / $B$5))^2</f>
        <v>7.3125419019847468E-2</v>
      </c>
      <c r="Y28" s="32">
        <f>Y27+$X$10</f>
        <v>1.017999999999998</v>
      </c>
      <c r="Z28" s="7">
        <f t="shared" si="0"/>
        <v>0</v>
      </c>
    </row>
    <row r="29" spans="1:26" x14ac:dyDescent="0.35">
      <c r="A29" s="18" t="s">
        <v>15</v>
      </c>
      <c r="B29" s="18" t="s">
        <v>16</v>
      </c>
      <c r="C29" s="11"/>
      <c r="D29" s="18" t="s">
        <v>24</v>
      </c>
      <c r="E29" s="22">
        <f>INDEX(LINEST(D19:D23, A30:B34, 1, 0), 3)</f>
        <v>6.7866121700167051E-2</v>
      </c>
      <c r="F29" s="14"/>
      <c r="G29" s="12">
        <f>(G25*(1+G27*G28)/G26-1)/G28</f>
        <v>3.3168146529682474E-2</v>
      </c>
      <c r="H29" s="12"/>
      <c r="T29" s="5">
        <f>T28+$S$10</f>
        <v>1.1900000000000002</v>
      </c>
      <c r="U29" s="3">
        <f>$E$29 + $E$30 * LN(T29 / $B$5) + $E$31 * (LN(T29 / $B$5))^2</f>
        <v>7.4941345857874195E-2</v>
      </c>
      <c r="Y29" s="32">
        <f>Y28+$X$10</f>
        <v>1.0189999999999979</v>
      </c>
      <c r="Z29" s="7">
        <f t="shared" si="0"/>
        <v>0</v>
      </c>
    </row>
    <row r="30" spans="1:26" x14ac:dyDescent="0.35">
      <c r="A30" s="22">
        <f>LN(F19 / $B$5)</f>
        <v>-4.974167960264423E-2</v>
      </c>
      <c r="B30" s="22">
        <f>A30^2</f>
        <v>2.474234689692113E-3</v>
      </c>
      <c r="C30" s="11"/>
      <c r="D30" s="18" t="s">
        <v>26</v>
      </c>
      <c r="E30" s="22">
        <f>INDEX(LINEST(D19:D23, A30:B34, 1, 0), 2)</f>
        <v>-9.0302462763527047E-2</v>
      </c>
      <c r="F30" s="14"/>
      <c r="G30" s="12"/>
      <c r="H30" s="12"/>
      <c r="T30" s="5">
        <f>T29+$S$10</f>
        <v>1.2000000000000002</v>
      </c>
      <c r="U30" s="3">
        <f>$E$29 + $E$30 * LN(T30 / $B$5) + $E$31 * (LN(T30 / $B$5))^2</f>
        <v>7.6960564600301845E-2</v>
      </c>
      <c r="Y30" s="32">
        <f>Y29+$X$10</f>
        <v>1.0199999999999978</v>
      </c>
      <c r="Z30" s="7">
        <f t="shared" si="0"/>
        <v>0</v>
      </c>
    </row>
    <row r="31" spans="1:26" x14ac:dyDescent="0.35">
      <c r="A31" s="22">
        <f>LN(F20 / $B$5)</f>
        <v>-2.4220791234759571E-2</v>
      </c>
      <c r="B31" s="22">
        <f>A31^2</f>
        <v>5.8664672803780606E-4</v>
      </c>
      <c r="C31" s="11"/>
      <c r="D31" s="18" t="s">
        <v>27</v>
      </c>
      <c r="E31" s="22">
        <f>INDEX(LINEST(D19:D23, A30:B34, 1, 0), 1)</f>
        <v>1.5534595427188418</v>
      </c>
      <c r="F31" s="14"/>
      <c r="G31" s="12" t="s">
        <v>65</v>
      </c>
      <c r="H31" s="12"/>
      <c r="T31" s="5">
        <f>T30+$S$10</f>
        <v>1.2100000000000002</v>
      </c>
      <c r="U31" s="3">
        <f>$E$29 + $E$30 * LN(T31 / $B$5) + $E$31 * (LN(T31 / $B$5))^2</f>
        <v>7.9177895361913053E-2</v>
      </c>
      <c r="Y31" s="32">
        <f>Y30+$X$10</f>
        <v>1.0209999999999977</v>
      </c>
      <c r="Z31" s="7">
        <f t="shared" si="0"/>
        <v>0</v>
      </c>
    </row>
    <row r="32" spans="1:26" x14ac:dyDescent="0.35">
      <c r="A32" s="22">
        <f>LN(F21 / $B$5)</f>
        <v>1.9778039644311973E-4</v>
      </c>
      <c r="B32" s="22">
        <f>A32^2</f>
        <v>3.9117085217197607E-8</v>
      </c>
      <c r="C32" s="11"/>
      <c r="F32" s="14"/>
      <c r="G32" s="12"/>
      <c r="H32" s="12"/>
      <c r="J32" s="9"/>
      <c r="K32" s="9"/>
      <c r="L32" s="9"/>
      <c r="T32" s="5">
        <f>T31+$S$10</f>
        <v>1.2200000000000002</v>
      </c>
      <c r="U32" s="3">
        <f>$E$29 + $E$30 * LN(T32 / $B$5) + $E$31 * (LN(T32 / $B$5))^2</f>
        <v>8.1588315760587796E-2</v>
      </c>
      <c r="Y32" s="32">
        <f>Y31+$X$10</f>
        <v>1.0219999999999976</v>
      </c>
      <c r="Z32" s="7">
        <f t="shared" si="0"/>
        <v>0</v>
      </c>
    </row>
    <row r="33" spans="1:26" x14ac:dyDescent="0.35">
      <c r="A33" s="22">
        <f>LN(F22 / $B$5)</f>
        <v>2.2750208435502725E-2</v>
      </c>
      <c r="B33" s="22">
        <f>A33^2</f>
        <v>5.1757198385881937E-4</v>
      </c>
      <c r="C33" s="11"/>
      <c r="D33" s="12"/>
      <c r="E33" s="13"/>
      <c r="F33" s="14"/>
      <c r="G33" s="12"/>
      <c r="H33" s="12"/>
      <c r="T33" s="5">
        <f>T32+$S$10</f>
        <v>1.2300000000000002</v>
      </c>
      <c r="U33" s="3">
        <f>$E$29 + $E$30 * LN(T33 / $B$5) + $E$31 * (LN(T33 / $B$5))^2</f>
        <v>8.4186955052189122E-2</v>
      </c>
      <c r="Y33" s="32">
        <f>Y32+$X$10</f>
        <v>1.0229999999999975</v>
      </c>
      <c r="Z33" s="7">
        <f t="shared" si="0"/>
        <v>0</v>
      </c>
    </row>
    <row r="34" spans="1:26" x14ac:dyDescent="0.35">
      <c r="A34" s="22">
        <f>LN(F23 / $B$5)</f>
        <v>4.3325880512575798E-2</v>
      </c>
      <c r="B34" s="22">
        <f>A34^2</f>
        <v>1.8771319221899954E-3</v>
      </c>
      <c r="C34" s="11"/>
      <c r="D34" s="12"/>
      <c r="E34" s="13"/>
      <c r="F34" s="14"/>
      <c r="G34" s="12"/>
      <c r="H34" s="12"/>
      <c r="T34" s="5">
        <f>T33+$S$10</f>
        <v>1.2400000000000002</v>
      </c>
      <c r="U34" s="3">
        <f>$E$29 + $E$30 * LN(T34 / $B$5) + $E$31 * (LN(T34 / $B$5))^2</f>
        <v>8.6969088526201888E-2</v>
      </c>
      <c r="Y34" s="32">
        <f>Y33+$X$10</f>
        <v>1.0239999999999974</v>
      </c>
      <c r="Z34" s="7">
        <f t="shared" si="0"/>
        <v>0</v>
      </c>
    </row>
    <row r="35" spans="1:26" x14ac:dyDescent="0.35">
      <c r="T35" s="6">
        <f>F19</f>
        <v>1.0219034021510571</v>
      </c>
      <c r="U35" s="3"/>
      <c r="V35" s="3">
        <f>D19</f>
        <v>7.6000000000000012E-2</v>
      </c>
      <c r="W35" t="str">
        <f>C19</f>
        <v>10P</v>
      </c>
      <c r="X35" s="9"/>
      <c r="Y35" s="32">
        <f>Y34+$X$10</f>
        <v>1.0249999999999972</v>
      </c>
      <c r="Z35" s="7">
        <f t="shared" si="0"/>
        <v>0</v>
      </c>
    </row>
    <row r="36" spans="1:26" x14ac:dyDescent="0.35">
      <c r="A36" s="18"/>
      <c r="B36" s="18" t="s">
        <v>21</v>
      </c>
      <c r="C36" s="18" t="s">
        <v>11</v>
      </c>
      <c r="D36" s="18" t="s">
        <v>22</v>
      </c>
      <c r="E36" s="18" t="s">
        <v>23</v>
      </c>
      <c r="F36" s="18" t="s">
        <v>38</v>
      </c>
      <c r="T36" s="6">
        <f>F20</f>
        <v>1.0483189248819247</v>
      </c>
      <c r="V36" s="3">
        <f>D20</f>
        <v>7.1500000000000008E-2</v>
      </c>
      <c r="W36" t="str">
        <f>C20</f>
        <v>25P</v>
      </c>
      <c r="Y36" s="32">
        <f>Y35+$X$10</f>
        <v>1.0259999999999971</v>
      </c>
      <c r="Z36" s="7">
        <f t="shared" si="0"/>
        <v>0</v>
      </c>
    </row>
    <row r="37" spans="1:26" x14ac:dyDescent="0.35">
      <c r="A37" s="18" t="s">
        <v>1</v>
      </c>
      <c r="B37" s="23">
        <f>$F$3</f>
        <v>1.05</v>
      </c>
      <c r="C37" s="19">
        <f>E29 + E30*LN(B37/$B$5) + E31*LN(B37/$B$5)^2</f>
        <v>7.0703369964420143E-2</v>
      </c>
      <c r="D37" s="24">
        <f>1 / (C37 * SQRT($B$2)) * (LN($B$1/B37) + ($B$3-$B$4 + C37^2/2)*$B$2)</f>
        <v>0.65748931434584035</v>
      </c>
      <c r="E37" s="24">
        <f>1 / (C37 * SQRT($B$2)) * (LN($B$1/B37) + ($B$3-$B$4 - C37^2/2)*$B$2)</f>
        <v>0.62213762936363037</v>
      </c>
      <c r="F37" s="26">
        <f>($B$1*EXP(-$B$4*$B$2)*_xlfn.NORM.DIST(D37,0,1,1) - B37*EXP(-$B$3*$B$2)*_xlfn.NORM.DIST(E37, 0, 1, 1)) * $F$2</f>
        <v>29579.597048049687</v>
      </c>
      <c r="T37" s="6">
        <f>F21</f>
        <v>1.0742324739661566</v>
      </c>
      <c r="V37" s="3">
        <f>D21</f>
        <v>6.7500000000000004E-2</v>
      </c>
      <c r="W37" t="str">
        <f>C21</f>
        <v>DN</v>
      </c>
      <c r="Y37" s="32">
        <f>Y36+$X$10</f>
        <v>1.026999999999997</v>
      </c>
      <c r="Z37" s="7">
        <f t="shared" si="0"/>
        <v>0</v>
      </c>
    </row>
    <row r="38" spans="1:26" x14ac:dyDescent="0.35">
      <c r="A38" s="18" t="s">
        <v>25</v>
      </c>
      <c r="B38" s="23">
        <f>$F$3 + $F$13</f>
        <v>1.0501</v>
      </c>
      <c r="C38" s="19">
        <f>E29 + E30*LN(B38/$B$5) + E31*LN(B38/$B$5)^2</f>
        <v>7.068809180414487E-2</v>
      </c>
      <c r="D38" s="24">
        <f>1 / (C38 * SQRT($B$2)) * (LN($B$1/B38) + ($B$3-$B$4 + C38^2/2)*$B$2)</f>
        <v>0.65492930827737461</v>
      </c>
      <c r="E38" s="24">
        <f>1 / (C38 * SQRT($B$2)) * (LN($B$1/B38) + ($B$3-$B$4 - C38^2/2)*$B$2)</f>
        <v>0.6195852623753022</v>
      </c>
      <c r="F38" s="26">
        <f>($B$1*EXP(-$B$4*$B$2)*_xlfn.NORM.DIST(D38,0,1,1) - B38*EXP(-$B$3*$B$2)*_xlfn.NORM.DIST(E38, 0, 1, 1)) * $F$2</f>
        <v>29504.635382350265</v>
      </c>
      <c r="T38" s="6">
        <f>F22</f>
        <v>1.0987342735852066</v>
      </c>
      <c r="V38" s="3">
        <f>D22</f>
        <v>6.6500000000000004E-2</v>
      </c>
      <c r="W38" t="str">
        <f>C22</f>
        <v>25C</v>
      </c>
      <c r="Y38" s="32">
        <f>Y37+$X$10</f>
        <v>1.0279999999999969</v>
      </c>
      <c r="Z38" s="7">
        <f t="shared" si="0"/>
        <v>0</v>
      </c>
    </row>
    <row r="39" spans="1:26" x14ac:dyDescent="0.35">
      <c r="A39" s="18" t="s">
        <v>2</v>
      </c>
      <c r="B39" s="23">
        <f>$F$4</f>
        <v>1.1000000000000001</v>
      </c>
      <c r="C39" s="19">
        <f>E29 + E30*LN(B39/$B$5) + E31*LN(B39/$B$5)^2</f>
        <v>6.6595219895749347E-2</v>
      </c>
      <c r="D39" s="24">
        <f>1 / (C39 * SQRT($B$2)) * (LN($B$1/B39) + ($B$3-$B$4 + C39^2/2)*$B$2)</f>
        <v>-0.70116641863900286</v>
      </c>
      <c r="E39" s="24">
        <f>1 / (C39 * SQRT($B$2)) * (LN($B$1/B39) + ($B$3-$B$4 - C39^2/2)*$B$2)</f>
        <v>-0.73446402858687765</v>
      </c>
      <c r="F39" s="26">
        <f>($B$1*EXP(-$B$4*$B$2)*_xlfn.NORM.DIST(D39,0,1,1) - B39*EXP(-$B$3*$B$2)*_xlfn.NORM.DIST(E39, 0, 1, 1)) * $F$2</f>
        <v>4954.1884340904007</v>
      </c>
      <c r="T39" s="6">
        <f>F23</f>
        <v>1.1215756522217628</v>
      </c>
      <c r="V39" s="3">
        <f>D23</f>
        <v>6.7000000000000004E-2</v>
      </c>
      <c r="W39" t="str">
        <f>C23</f>
        <v>10C</v>
      </c>
      <c r="Y39" s="32">
        <f>Y38+$X$10</f>
        <v>1.0289999999999968</v>
      </c>
      <c r="Z39" s="7">
        <f t="shared" si="0"/>
        <v>0</v>
      </c>
    </row>
    <row r="40" spans="1:26" x14ac:dyDescent="0.35">
      <c r="A40" s="18" t="s">
        <v>28</v>
      </c>
      <c r="B40" s="23">
        <f>$F$4+$F$13</f>
        <v>1.1001000000000001</v>
      </c>
      <c r="C40" s="19">
        <f>E29 + E30*LN(B40/$B$5) + E31*LN(B40/$B$5)^2</f>
        <v>6.6593774404931971E-2</v>
      </c>
      <c r="D40" s="24">
        <f>1 / (C40 * SQRT($B$2)) * (LN($B$1/B40) + ($B$3-$B$4 + C40^2/2)*$B$2)</f>
        <v>-0.70391249482971141</v>
      </c>
      <c r="E40" s="24">
        <f>1 / (C40 * SQRT($B$2)) * (LN($B$1/B40) + ($B$3-$B$4 - C40^2/2)*$B$2)</f>
        <v>-0.73720938203217734</v>
      </c>
      <c r="F40" s="26">
        <f>($B$1*EXP(-$B$4*$B$2)*_xlfn.NORM.DIST(D40,0,1,1) - B40*EXP(-$B$3*$B$2)*_xlfn.NORM.DIST(E40, 0, 1, 1)) * $F$2</f>
        <v>4931.1448226755374</v>
      </c>
      <c r="Y40" s="32">
        <f>Y39+$X$10</f>
        <v>1.0299999999999967</v>
      </c>
      <c r="Z40" s="7">
        <f t="shared" si="0"/>
        <v>0</v>
      </c>
    </row>
    <row r="41" spans="1:26" x14ac:dyDescent="0.35">
      <c r="Y41" s="32">
        <f>Y40+$X$10</f>
        <v>1.0309999999999966</v>
      </c>
      <c r="Z41" s="7">
        <f t="shared" si="0"/>
        <v>0</v>
      </c>
    </row>
    <row r="42" spans="1:26" x14ac:dyDescent="0.35">
      <c r="A42" s="18" t="s">
        <v>29</v>
      </c>
      <c r="B42" s="26">
        <f>(F37 - F38) / $F$13</f>
        <v>749616.6569942215</v>
      </c>
      <c r="C42" s="18" t="s">
        <v>30</v>
      </c>
      <c r="D42" s="26">
        <f>(F39 - F40) / $F$13</f>
        <v>230436.11414863335</v>
      </c>
      <c r="E42" s="18" t="s">
        <v>0</v>
      </c>
      <c r="F42" s="26">
        <f>B42-D42</f>
        <v>519180.54284558818</v>
      </c>
      <c r="H42" s="11"/>
      <c r="Y42" s="32">
        <f>Y41+$X$10</f>
        <v>1.0319999999999965</v>
      </c>
      <c r="Z42" s="7">
        <f t="shared" si="0"/>
        <v>0</v>
      </c>
    </row>
    <row r="43" spans="1:26" ht="14.25" customHeight="1" x14ac:dyDescent="0.35">
      <c r="Y43" s="32">
        <f>Y42+$X$10</f>
        <v>1.0329999999999964</v>
      </c>
      <c r="Z43" s="7">
        <f t="shared" si="0"/>
        <v>0</v>
      </c>
    </row>
    <row r="44" spans="1:26" s="9" customFormat="1" x14ac:dyDescent="0.35">
      <c r="A44" s="8" t="s">
        <v>31</v>
      </c>
      <c r="B44" s="8"/>
      <c r="C44" s="8"/>
      <c r="D44" s="8"/>
      <c r="E44" s="8"/>
      <c r="F44" s="8"/>
      <c r="G44" s="8"/>
      <c r="H44" s="8"/>
      <c r="J44"/>
      <c r="K44"/>
      <c r="L44"/>
      <c r="S44"/>
      <c r="T44"/>
      <c r="U44"/>
      <c r="V44"/>
      <c r="W44"/>
      <c r="X44"/>
      <c r="Y44" s="32">
        <f>Y43+$X$10</f>
        <v>1.0339999999999963</v>
      </c>
      <c r="Z44" s="7">
        <f t="shared" si="0"/>
        <v>0</v>
      </c>
    </row>
    <row r="45" spans="1:26" x14ac:dyDescent="0.35">
      <c r="Y45" s="32">
        <f>Y44+$X$10</f>
        <v>1.0349999999999961</v>
      </c>
      <c r="Z45" s="7">
        <f t="shared" si="0"/>
        <v>0</v>
      </c>
    </row>
    <row r="46" spans="1:26" x14ac:dyDescent="0.35">
      <c r="A46" s="17" t="s">
        <v>34</v>
      </c>
      <c r="B46" s="17"/>
      <c r="C46" s="17" t="s">
        <v>35</v>
      </c>
      <c r="D46" s="17"/>
      <c r="E46" s="17" t="s">
        <v>36</v>
      </c>
      <c r="F46" s="17"/>
      <c r="G46" s="17"/>
      <c r="Y46" s="32">
        <f>Y45+$X$10</f>
        <v>1.035999999999996</v>
      </c>
      <c r="Z46" s="7">
        <f t="shared" si="0"/>
        <v>0</v>
      </c>
    </row>
    <row r="47" spans="1:26" x14ac:dyDescent="0.35">
      <c r="A47" s="18" t="s">
        <v>10</v>
      </c>
      <c r="B47" s="18" t="s">
        <v>11</v>
      </c>
      <c r="C47" s="18" t="s">
        <v>21</v>
      </c>
      <c r="D47" s="18" t="s">
        <v>11</v>
      </c>
      <c r="E47" s="18" t="s">
        <v>12</v>
      </c>
      <c r="F47" s="18" t="s">
        <v>13</v>
      </c>
      <c r="G47" s="18" t="s">
        <v>14</v>
      </c>
      <c r="S47" s="9"/>
      <c r="T47" s="9"/>
      <c r="U47" s="9"/>
      <c r="V47" s="9"/>
      <c r="Y47" s="32">
        <f>Y46+$X$10</f>
        <v>1.0369999999999959</v>
      </c>
      <c r="Z47" s="7">
        <f t="shared" si="0"/>
        <v>0</v>
      </c>
    </row>
    <row r="48" spans="1:26" x14ac:dyDescent="0.35">
      <c r="A48" s="18" t="s">
        <v>4</v>
      </c>
      <c r="B48" s="19">
        <f>$B$19+$F$12</f>
        <v>6.8500000000000005E-2</v>
      </c>
      <c r="C48" s="18" t="s">
        <v>17</v>
      </c>
      <c r="D48" s="19">
        <f>B48 + B52 - B50/2</f>
        <v>7.7000000000000013E-2</v>
      </c>
      <c r="E48" s="20">
        <v>0.9</v>
      </c>
      <c r="F48" s="21">
        <f>$B$1 / EXP(_xlfn.NORM.INV(E48 * EXP($B$4*$B$2), 0, 1) * D48 * SQRT($B$2) - ($B$3 - $B$4 + D48^2/2)*$B$2)</f>
        <v>1.021244618940542</v>
      </c>
      <c r="G48" s="22">
        <f t="shared" ref="G48:G50" si="2">EXP(-$B$4*$B$2)*_xlfn.NORM.DIST(1/(D48*SQRT($B$2)) * (LN($B$1 / F48) + ($B$3 - $B$4 + D48^2/2)*$B$2), 0, 1, 1)</f>
        <v>0.90000000000000047</v>
      </c>
      <c r="W48" s="9"/>
      <c r="X48" s="9"/>
      <c r="Y48" s="32">
        <f>Y47+$X$10</f>
        <v>1.0379999999999958</v>
      </c>
      <c r="Z48" s="7">
        <f t="shared" si="0"/>
        <v>0</v>
      </c>
    </row>
    <row r="49" spans="1:26" x14ac:dyDescent="0.35">
      <c r="A49" s="18" t="s">
        <v>6</v>
      </c>
      <c r="B49" s="27">
        <f>$B$20</f>
        <v>-5.0000000000000001E-3</v>
      </c>
      <c r="C49" s="18" t="s">
        <v>18</v>
      </c>
      <c r="D49" s="19">
        <f>B48+B51 - B49/2</f>
        <v>7.2500000000000009E-2</v>
      </c>
      <c r="E49" s="20">
        <v>0.75</v>
      </c>
      <c r="F49" s="21">
        <f>$B$1 / EXP(_xlfn.NORM.INV(E49 * EXP($B$4*$B$2), 0, 1) * D49 * SQRT($B$2) - ($B$3 - $B$4 + D49^2/2)*$B$2)</f>
        <v>1.0479733617665279</v>
      </c>
      <c r="G49" s="22">
        <f t="shared" si="2"/>
        <v>0.75000000000000067</v>
      </c>
      <c r="N49" s="6"/>
      <c r="P49" s="3"/>
      <c r="Y49" s="32">
        <f>Y48+$X$10</f>
        <v>1.0389999999999957</v>
      </c>
      <c r="Z49" s="7">
        <f t="shared" si="0"/>
        <v>0</v>
      </c>
    </row>
    <row r="50" spans="1:26" x14ac:dyDescent="0.35">
      <c r="A50" s="18" t="s">
        <v>8</v>
      </c>
      <c r="B50" s="27">
        <f>$B$21</f>
        <v>-8.9999999999999993E-3</v>
      </c>
      <c r="C50" s="18" t="s">
        <v>4</v>
      </c>
      <c r="D50" s="19">
        <f>B48</f>
        <v>6.8500000000000005E-2</v>
      </c>
      <c r="E50" s="20">
        <v>0.5</v>
      </c>
      <c r="F50" s="21">
        <f>$B$1 / EXP(_xlfn.NORM.INV(E50 * EXP($B$4*$B$2), 0, 1) * D50 * SQRT($B$2) - ($B$3 - $B$4 + D50^2/2)*$B$2)</f>
        <v>1.0742448197396879</v>
      </c>
      <c r="G50" s="22">
        <f t="shared" si="2"/>
        <v>0.50000000000000056</v>
      </c>
      <c r="N50" s="6"/>
      <c r="P50" s="3"/>
      <c r="Y50" s="32">
        <f>Y49+$X$10</f>
        <v>1.0399999999999956</v>
      </c>
      <c r="Z50" s="7">
        <f t="shared" si="0"/>
        <v>0</v>
      </c>
    </row>
    <row r="51" spans="1:26" x14ac:dyDescent="0.35">
      <c r="A51" s="18" t="s">
        <v>7</v>
      </c>
      <c r="B51" s="27">
        <f>$B$22</f>
        <v>1.5E-3</v>
      </c>
      <c r="C51" s="18" t="s">
        <v>19</v>
      </c>
      <c r="D51" s="19">
        <f>B48 + B51 + B49/2</f>
        <v>6.7500000000000004E-2</v>
      </c>
      <c r="E51" s="20">
        <v>0.25</v>
      </c>
      <c r="F51" s="21">
        <f>$B$1 / EXP(_xlfn.NORM.INV(E51 * EXP($B$4*$B$2), 0, 1) * D51 * SQRT($B$2) - ($B$3 - $B$4 + D51^2/2)*$B$2)</f>
        <v>1.099119497892739</v>
      </c>
      <c r="G51" s="22">
        <f>EXP(-$B$4*$B$2)*_xlfn.NORM.DIST(1/(D51*SQRT($B$2)) * (LN($B$1 / F51) + ($B$3 - $B$4 + D51^2/2)*$B$2), 0, 1, 1)</f>
        <v>0.25000000000000033</v>
      </c>
      <c r="N51" s="6"/>
      <c r="P51" s="3"/>
      <c r="Y51" s="32">
        <f>Y50+$X$10</f>
        <v>1.0409999999999955</v>
      </c>
      <c r="Z51" s="7">
        <f t="shared" si="0"/>
        <v>0</v>
      </c>
    </row>
    <row r="52" spans="1:26" x14ac:dyDescent="0.35">
      <c r="A52" s="18" t="s">
        <v>9</v>
      </c>
      <c r="B52" s="27">
        <f>$B$23</f>
        <v>4.0000000000000001E-3</v>
      </c>
      <c r="C52" s="18" t="s">
        <v>20</v>
      </c>
      <c r="D52" s="19">
        <f>B48 + B52 + B50/2</f>
        <v>6.8000000000000005E-2</v>
      </c>
      <c r="E52" s="20">
        <v>0.1</v>
      </c>
      <c r="F52" s="21">
        <f>$B$1 / EXP(_xlfn.NORM.INV(E52 * EXP($B$4*$B$2), 0, 1) * D52 * SQRT($B$2) - ($B$3 - $B$4 + D52^2/2)*$B$2)</f>
        <v>1.1223106988014795</v>
      </c>
      <c r="G52" s="22">
        <f>EXP(-$B$4*$B$2)*_xlfn.NORM.DIST(1/(D52*SQRT($B$2)) * (LN($B$1 / F52) + ($B$3 - $B$4 + D52^2/2)*$B$2), 0, 1, 1)</f>
        <v>9.9999999999999353E-2</v>
      </c>
      <c r="N52" s="6"/>
      <c r="P52" s="3"/>
      <c r="Y52" s="32">
        <f>Y51+$X$10</f>
        <v>1.0419999999999954</v>
      </c>
      <c r="Z52" s="7">
        <f t="shared" si="0"/>
        <v>0</v>
      </c>
    </row>
    <row r="53" spans="1:26" x14ac:dyDescent="0.35">
      <c r="A53" s="11"/>
      <c r="B53" s="12"/>
      <c r="C53" s="11"/>
      <c r="D53" s="12"/>
      <c r="E53" s="13"/>
      <c r="F53" s="14"/>
      <c r="G53" s="12"/>
      <c r="H53" s="12"/>
      <c r="N53" s="6"/>
      <c r="P53" s="3"/>
      <c r="Y53" s="32">
        <f>Y52+$X$10</f>
        <v>1.0429999999999953</v>
      </c>
      <c r="Z53" s="7">
        <f t="shared" si="0"/>
        <v>0</v>
      </c>
    </row>
    <row r="54" spans="1:26" x14ac:dyDescent="0.35">
      <c r="A54" s="25" t="s">
        <v>57</v>
      </c>
      <c r="B54" s="12"/>
      <c r="C54" s="11"/>
      <c r="D54" s="12"/>
      <c r="E54" s="13"/>
      <c r="F54" s="14"/>
      <c r="G54" s="12"/>
      <c r="H54" s="12"/>
      <c r="N54" s="6"/>
      <c r="P54" s="3"/>
      <c r="Y54" s="32">
        <f>Y53+$X$10</f>
        <v>1.0439999999999952</v>
      </c>
      <c r="Z54" s="7">
        <f t="shared" si="0"/>
        <v>0</v>
      </c>
    </row>
    <row r="55" spans="1:26" x14ac:dyDescent="0.35">
      <c r="A55" s="11" t="s">
        <v>54</v>
      </c>
      <c r="B55" s="12"/>
      <c r="C55" s="11"/>
      <c r="D55" s="12"/>
      <c r="E55" s="13"/>
      <c r="F55" s="14"/>
      <c r="G55" s="12"/>
      <c r="H55" s="12"/>
      <c r="N55" s="6"/>
      <c r="P55" s="3"/>
      <c r="Y55" s="32">
        <f>Y54+$X$10</f>
        <v>1.044999999999995</v>
      </c>
      <c r="Z55" s="7">
        <f t="shared" si="0"/>
        <v>0</v>
      </c>
    </row>
    <row r="56" spans="1:26" x14ac:dyDescent="0.35">
      <c r="A56" s="11"/>
      <c r="B56" s="12"/>
      <c r="C56" s="11"/>
      <c r="D56" s="12"/>
      <c r="E56" s="13"/>
      <c r="F56" s="14"/>
      <c r="G56" s="12"/>
      <c r="H56" s="12"/>
      <c r="N56" s="6"/>
      <c r="P56" s="3"/>
      <c r="Y56" s="32">
        <f>Y55+$X$10</f>
        <v>1.0459999999999949</v>
      </c>
      <c r="Z56" s="7">
        <f t="shared" si="0"/>
        <v>0</v>
      </c>
    </row>
    <row r="57" spans="1:26" x14ac:dyDescent="0.35">
      <c r="A57" s="17" t="s">
        <v>37</v>
      </c>
      <c r="B57" s="17"/>
      <c r="C57" s="11"/>
      <c r="D57" t="s">
        <v>58</v>
      </c>
      <c r="F57" s="14"/>
      <c r="G57" s="12"/>
      <c r="H57" s="12"/>
      <c r="N57" s="6"/>
      <c r="P57" s="3"/>
      <c r="Y57" s="32">
        <f>Y56+$X$10</f>
        <v>1.0469999999999948</v>
      </c>
      <c r="Z57" s="7">
        <f t="shared" si="0"/>
        <v>0</v>
      </c>
    </row>
    <row r="58" spans="1:26" x14ac:dyDescent="0.35">
      <c r="A58" s="18" t="s">
        <v>15</v>
      </c>
      <c r="B58" s="18" t="s">
        <v>16</v>
      </c>
      <c r="C58" s="11"/>
      <c r="D58" s="18" t="s">
        <v>24</v>
      </c>
      <c r="E58" s="22">
        <f>INDEX(LINEST(D48:D52, A59:B63, 1, 0), 3)</f>
        <v>6.8865915354552512E-2</v>
      </c>
      <c r="F58" s="14"/>
      <c r="G58" s="12"/>
      <c r="H58" s="12"/>
      <c r="N58" s="6"/>
      <c r="P58" s="3"/>
      <c r="Y58" s="32">
        <f>Y57+$X$10</f>
        <v>1.0479999999999947</v>
      </c>
      <c r="Z58" s="7">
        <f t="shared" si="0"/>
        <v>0</v>
      </c>
    </row>
    <row r="59" spans="1:26" x14ac:dyDescent="0.35">
      <c r="A59" s="22">
        <f>LN(F48 / $B$5)</f>
        <v>-5.0386550386889488E-2</v>
      </c>
      <c r="B59" s="22">
        <f>A59^2</f>
        <v>2.5388044598905531E-3</v>
      </c>
      <c r="C59" s="11"/>
      <c r="D59" s="18" t="s">
        <v>26</v>
      </c>
      <c r="E59" s="22">
        <f>INDEX(LINEST(D48:D52, A59:B63, 1, 0), 2)</f>
        <v>-8.9170218557243372E-2</v>
      </c>
      <c r="F59" s="14"/>
      <c r="G59" s="12"/>
      <c r="H59" s="12"/>
      <c r="N59" s="6"/>
      <c r="P59" s="3"/>
      <c r="Y59" s="32">
        <f>Y58+$X$10</f>
        <v>1.0489999999999946</v>
      </c>
      <c r="Z59" s="7">
        <f t="shared" si="0"/>
        <v>0</v>
      </c>
    </row>
    <row r="60" spans="1:26" x14ac:dyDescent="0.35">
      <c r="A60" s="22">
        <f>LN(F49 / $B$5)</f>
        <v>-2.4550481059721338E-2</v>
      </c>
      <c r="B60" s="22">
        <f>A60^2</f>
        <v>6.0272612026373619E-4</v>
      </c>
      <c r="C60" s="11"/>
      <c r="D60" s="18" t="s">
        <v>27</v>
      </c>
      <c r="E60" s="22">
        <f>INDEX(LINEST(D48:D52, A59:B63, 1, 0), 1)</f>
        <v>1.5132460645071513</v>
      </c>
      <c r="F60" s="14"/>
      <c r="G60" s="12"/>
      <c r="H60" s="12"/>
      <c r="N60" s="6"/>
      <c r="P60" s="3"/>
      <c r="Y60" s="32">
        <f>Y59+$X$10</f>
        <v>1.0499999999999945</v>
      </c>
      <c r="Z60" s="7">
        <f t="shared" si="0"/>
        <v>0</v>
      </c>
    </row>
    <row r="61" spans="1:26" x14ac:dyDescent="0.35">
      <c r="A61" s="22">
        <f>LN(F50 / $B$5)</f>
        <v>2.0927297639054267E-4</v>
      </c>
      <c r="B61" s="22">
        <f>A61^2</f>
        <v>4.3795178647356629E-8</v>
      </c>
      <c r="C61" s="11"/>
      <c r="F61" s="14"/>
      <c r="G61" s="12"/>
      <c r="H61" s="12"/>
      <c r="N61" s="6"/>
      <c r="P61" s="3"/>
      <c r="Y61" s="32">
        <f>Y60+$X$10</f>
        <v>1.0509999999999944</v>
      </c>
      <c r="Z61" s="7">
        <f t="shared" si="0"/>
        <v>1000000</v>
      </c>
    </row>
    <row r="62" spans="1:26" x14ac:dyDescent="0.35">
      <c r="A62" s="22">
        <f>LN(F51 / $B$5)</f>
        <v>2.3100754333028922E-2</v>
      </c>
      <c r="B62" s="22">
        <f>A62^2</f>
        <v>5.3364485075495444E-4</v>
      </c>
      <c r="C62" s="11"/>
      <c r="D62" s="12"/>
      <c r="E62" s="13"/>
      <c r="F62" s="14"/>
      <c r="G62" s="12"/>
      <c r="H62" s="12"/>
      <c r="N62" s="6"/>
      <c r="P62" s="3"/>
      <c r="Y62" s="32">
        <f>Y61+$X$10</f>
        <v>1.0519999999999943</v>
      </c>
      <c r="Z62" s="7">
        <f t="shared" si="0"/>
        <v>1000000</v>
      </c>
    </row>
    <row r="63" spans="1:26" x14ac:dyDescent="0.35">
      <c r="A63" s="22">
        <f>LN(F52 / $B$5)</f>
        <v>4.3981035445599351E-2</v>
      </c>
      <c r="B63" s="22">
        <f>A63^2</f>
        <v>1.9343314788670665E-3</v>
      </c>
      <c r="C63" s="11"/>
      <c r="D63" s="12"/>
      <c r="E63" s="13"/>
      <c r="F63" s="14"/>
      <c r="G63" s="12"/>
      <c r="H63" s="12"/>
      <c r="N63" s="6"/>
      <c r="P63" s="3"/>
      <c r="Y63" s="32">
        <f>Y62+$X$10</f>
        <v>1.0529999999999942</v>
      </c>
      <c r="Z63" s="7">
        <f t="shared" si="0"/>
        <v>1000000</v>
      </c>
    </row>
    <row r="64" spans="1:26" x14ac:dyDescent="0.35">
      <c r="N64" s="6"/>
      <c r="P64" s="3"/>
      <c r="Y64" s="32">
        <f>Y63+$X$10</f>
        <v>1.0539999999999941</v>
      </c>
      <c r="Z64" s="7">
        <f t="shared" si="0"/>
        <v>1000000</v>
      </c>
    </row>
    <row r="65" spans="1:26" x14ac:dyDescent="0.35">
      <c r="A65" s="18"/>
      <c r="B65" s="18" t="s">
        <v>21</v>
      </c>
      <c r="C65" s="18" t="s">
        <v>11</v>
      </c>
      <c r="D65" s="18" t="s">
        <v>22</v>
      </c>
      <c r="E65" s="18" t="s">
        <v>23</v>
      </c>
      <c r="F65" s="18" t="s">
        <v>38</v>
      </c>
      <c r="N65" s="6"/>
      <c r="P65" s="3"/>
      <c r="Y65" s="32">
        <f>Y64+$X$10</f>
        <v>1.0549999999999939</v>
      </c>
      <c r="Z65" s="7">
        <f t="shared" si="0"/>
        <v>1000000</v>
      </c>
    </row>
    <row r="66" spans="1:26" x14ac:dyDescent="0.35">
      <c r="A66" s="18" t="s">
        <v>1</v>
      </c>
      <c r="B66" s="23">
        <f>$F$3</f>
        <v>1.05</v>
      </c>
      <c r="C66" s="19">
        <f>E58 + E59*LN(B66/$B$5) + E60*LN(B66/$B$5)^2</f>
        <v>7.1656980923144584E-2</v>
      </c>
      <c r="D66" s="24">
        <f>1 / (C66 * SQRT($B$2)) * (LN($B$1/B66) + ($B$3-$B$4 + C66^2/2)*$B$2)</f>
        <v>0.64921308068248074</v>
      </c>
      <c r="E66" s="24">
        <f>1 / (C66 * SQRT($B$2)) * (LN($B$1/B66) + ($B$3-$B$4 - C66^2/2)*$B$2)</f>
        <v>0.61338459022090841</v>
      </c>
      <c r="F66" s="26">
        <f>($B$1*EXP(-$B$4*$B$2)*_xlfn.NORM.DIST(D66,0,1,1) - B66*EXP(-$B$3*$B$2)*_xlfn.NORM.DIST(E66, 0, 1, 1)) * $F$2</f>
        <v>29742.581631286957</v>
      </c>
      <c r="N66" s="6"/>
      <c r="P66" s="3"/>
      <c r="Y66" s="32">
        <f>Y65+$X$10</f>
        <v>1.0559999999999938</v>
      </c>
      <c r="Z66" s="7">
        <f t="shared" si="0"/>
        <v>1000000</v>
      </c>
    </row>
    <row r="67" spans="1:26" x14ac:dyDescent="0.35">
      <c r="A67" s="18" t="s">
        <v>25</v>
      </c>
      <c r="B67" s="23">
        <f>$F$3 + $F$13</f>
        <v>1.0501</v>
      </c>
      <c r="C67" s="19">
        <f>E58 + E59*LN(B67/$B$5) + E60*LN(B67/$B$5)^2</f>
        <v>7.164198346858687E-2</v>
      </c>
      <c r="D67" s="24">
        <f>1 / (C67 * SQRT($B$2)) * (LN($B$1/B67) + ($B$3-$B$4 + C67^2/2)*$B$2)</f>
        <v>0.64668289030762249</v>
      </c>
      <c r="E67" s="24">
        <f>1 / (C67 * SQRT($B$2)) * (LN($B$1/B67) + ($B$3-$B$4 - C67^2/2)*$B$2)</f>
        <v>0.61086189857332918</v>
      </c>
      <c r="F67" s="26">
        <f>($B$1*EXP(-$B$4*$B$2)*_xlfn.NORM.DIST(D67,0,1,1) - B67*EXP(-$B$3*$B$2)*_xlfn.NORM.DIST(E67, 0, 1, 1)) * $F$2</f>
        <v>29667.938722476305</v>
      </c>
      <c r="N67" s="6"/>
      <c r="P67" s="3"/>
      <c r="Y67" s="32">
        <f>Y66+$X$10</f>
        <v>1.0569999999999937</v>
      </c>
      <c r="Z67" s="7">
        <f t="shared" si="0"/>
        <v>1000000</v>
      </c>
    </row>
    <row r="68" spans="1:26" x14ac:dyDescent="0.35">
      <c r="A68" s="18" t="s">
        <v>2</v>
      </c>
      <c r="B68" s="23">
        <f>$F$4</f>
        <v>1.1000000000000001</v>
      </c>
      <c r="C68" s="19">
        <f>E58 + E59*LN(B68/$B$5) + E60*LN(B68/$B$5)^2</f>
        <v>6.7599102635991462E-2</v>
      </c>
      <c r="D68" s="24">
        <f>1 / (C68 * SQRT($B$2)) * (LN($B$1/B68) + ($B$3-$B$4 + C68^2/2)*$B$2)</f>
        <v>-0.69025550890788179</v>
      </c>
      <c r="E68" s="24">
        <f>1 / (C68 * SQRT($B$2)) * (LN($B$1/B68) + ($B$3-$B$4 - C68^2/2)*$B$2)</f>
        <v>-0.72405506022587751</v>
      </c>
      <c r="F68" s="26">
        <f>($B$1*EXP(-$B$4*$B$2)*_xlfn.NORM.DIST(D68,0,1,1) - B68*EXP(-$B$3*$B$2)*_xlfn.NORM.DIST(E68, 0, 1, 1)) * $F$2</f>
        <v>5120.9329000391217</v>
      </c>
      <c r="N68" s="6"/>
      <c r="P68" s="3"/>
      <c r="Y68" s="32">
        <f>Y67+$X$10</f>
        <v>1.0579999999999936</v>
      </c>
      <c r="Z68" s="7">
        <f t="shared" si="0"/>
        <v>1000000</v>
      </c>
    </row>
    <row r="69" spans="1:26" x14ac:dyDescent="0.35">
      <c r="A69" s="18" t="s">
        <v>28</v>
      </c>
      <c r="B69" s="23">
        <f>$F$4+$F$13</f>
        <v>1.1001000000000001</v>
      </c>
      <c r="C69" s="19">
        <f>E58 + E59*LN(B69/$B$5) + E60*LN(B69/$B$5)^2</f>
        <v>6.7597584990379517E-2</v>
      </c>
      <c r="D69" s="24">
        <f>1 / (C69 * SQRT($B$2)) * (LN($B$1/B69) + ($B$3-$B$4 + C69^2/2)*$B$2)</f>
        <v>-0.69296135670246384</v>
      </c>
      <c r="E69" s="24">
        <f>1 / (C69 * SQRT($B$2)) * (LN($B$1/B69) + ($B$3-$B$4 - C69^2/2)*$B$2)</f>
        <v>-0.72676014919765364</v>
      </c>
      <c r="F69" s="26">
        <f>($B$1*EXP(-$B$4*$B$2)*_xlfn.NORM.DIST(D69,0,1,1) - B69*EXP(-$B$3*$B$2)*_xlfn.NORM.DIST(E69, 0, 1, 1)) * $F$2</f>
        <v>5097.5608035783716</v>
      </c>
      <c r="N69" s="6"/>
      <c r="P69" s="3"/>
      <c r="Y69" s="32">
        <f>Y68+$X$10</f>
        <v>1.0589999999999935</v>
      </c>
      <c r="Z69" s="7">
        <f t="shared" si="0"/>
        <v>1000000</v>
      </c>
    </row>
    <row r="70" spans="1:26" x14ac:dyDescent="0.35">
      <c r="N70" s="6"/>
      <c r="P70" s="3"/>
      <c r="Y70" s="32">
        <f>Y69+$X$10</f>
        <v>1.0599999999999934</v>
      </c>
      <c r="Z70" s="7">
        <f t="shared" si="0"/>
        <v>1000000</v>
      </c>
    </row>
    <row r="71" spans="1:26" x14ac:dyDescent="0.35">
      <c r="A71" s="18" t="s">
        <v>29</v>
      </c>
      <c r="B71" s="26">
        <f>(F66 - F67) / $F$13</f>
        <v>746429.08810652443</v>
      </c>
      <c r="C71" s="18" t="s">
        <v>30</v>
      </c>
      <c r="D71" s="26">
        <f>(F68 - F69) / $F$13</f>
        <v>233720.9646075007</v>
      </c>
      <c r="E71" s="18" t="s">
        <v>0</v>
      </c>
      <c r="F71" s="26">
        <f>B71-D71</f>
        <v>512708.12349902373</v>
      </c>
      <c r="H71" s="11"/>
      <c r="N71" s="6"/>
      <c r="P71" s="3"/>
      <c r="Y71" s="32">
        <f>Y70+$X$10</f>
        <v>1.0609999999999933</v>
      </c>
      <c r="Z71" s="7">
        <f t="shared" si="0"/>
        <v>1000000</v>
      </c>
    </row>
    <row r="72" spans="1:26" x14ac:dyDescent="0.35">
      <c r="N72" s="6"/>
      <c r="P72" s="3"/>
      <c r="Y72" s="32">
        <f>Y71+$X$10</f>
        <v>1.0619999999999932</v>
      </c>
      <c r="Z72" s="7">
        <f t="shared" si="0"/>
        <v>1000000</v>
      </c>
    </row>
    <row r="73" spans="1:26" s="9" customFormat="1" x14ac:dyDescent="0.35">
      <c r="A73" s="8" t="s">
        <v>32</v>
      </c>
      <c r="B73" s="8"/>
      <c r="C73" s="8"/>
      <c r="D73" s="8"/>
      <c r="E73" s="8"/>
      <c r="F73" s="8"/>
      <c r="G73" s="8"/>
      <c r="H73" s="8"/>
      <c r="J73" s="8" t="s">
        <v>60</v>
      </c>
      <c r="K73" s="8"/>
      <c r="L73" s="8"/>
      <c r="M73" s="8"/>
      <c r="N73" s="8"/>
      <c r="O73" s="8"/>
      <c r="P73" s="8"/>
      <c r="Q73" s="8"/>
      <c r="R73" s="8"/>
      <c r="S73"/>
      <c r="T73"/>
      <c r="U73"/>
      <c r="V73"/>
      <c r="W73"/>
      <c r="X73"/>
      <c r="Y73" s="32">
        <f>Y72+$X$10</f>
        <v>1.0629999999999931</v>
      </c>
      <c r="Z73" s="7">
        <f t="shared" si="0"/>
        <v>1000000</v>
      </c>
    </row>
    <row r="74" spans="1:26" x14ac:dyDescent="0.35">
      <c r="Y74" s="32">
        <f>Y73+$X$10</f>
        <v>1.063999999999993</v>
      </c>
      <c r="Z74" s="7">
        <f t="shared" si="0"/>
        <v>1000000</v>
      </c>
    </row>
    <row r="75" spans="1:26" x14ac:dyDescent="0.35">
      <c r="A75" s="17" t="s">
        <v>34</v>
      </c>
      <c r="B75" s="17"/>
      <c r="C75" s="17" t="s">
        <v>35</v>
      </c>
      <c r="D75" s="17"/>
      <c r="E75" s="17" t="s">
        <v>36</v>
      </c>
      <c r="F75" s="17"/>
      <c r="G75" s="17"/>
      <c r="H75" s="4"/>
      <c r="J75" s="17" t="s">
        <v>34</v>
      </c>
      <c r="K75" s="17"/>
      <c r="L75" s="17" t="s">
        <v>35</v>
      </c>
      <c r="M75" s="17"/>
      <c r="N75" s="17" t="s">
        <v>36</v>
      </c>
      <c r="O75" s="17"/>
      <c r="P75" s="17"/>
      <c r="Q75" s="10"/>
      <c r="R75" s="10"/>
      <c r="Y75" s="32">
        <f>Y74+$X$10</f>
        <v>1.0649999999999928</v>
      </c>
      <c r="Z75" s="7">
        <f t="shared" ref="Z75:Z138" si="3">IF(AND(Y75&gt;=$F$3, Y75&lt;=$F$4), $F$2, 0)</f>
        <v>1000000</v>
      </c>
    </row>
    <row r="76" spans="1:26" x14ac:dyDescent="0.35">
      <c r="A76" s="18" t="s">
        <v>10</v>
      </c>
      <c r="B76" s="18" t="s">
        <v>11</v>
      </c>
      <c r="C76" s="18" t="s">
        <v>21</v>
      </c>
      <c r="D76" s="18" t="s">
        <v>11</v>
      </c>
      <c r="E76" s="18" t="s">
        <v>12</v>
      </c>
      <c r="F76" s="18" t="s">
        <v>13</v>
      </c>
      <c r="G76" s="18" t="s">
        <v>14</v>
      </c>
      <c r="J76" s="18" t="s">
        <v>10</v>
      </c>
      <c r="K76" s="18" t="s">
        <v>11</v>
      </c>
      <c r="L76" s="18" t="s">
        <v>21</v>
      </c>
      <c r="M76" s="18" t="s">
        <v>11</v>
      </c>
      <c r="N76" s="18" t="s">
        <v>12</v>
      </c>
      <c r="O76" s="18" t="s">
        <v>13</v>
      </c>
      <c r="P76" s="18" t="s">
        <v>14</v>
      </c>
      <c r="Y76" s="32">
        <f>Y75+$X$10</f>
        <v>1.0659999999999927</v>
      </c>
      <c r="Z76" s="7">
        <f t="shared" si="3"/>
        <v>1000000</v>
      </c>
    </row>
    <row r="77" spans="1:26" x14ac:dyDescent="0.35">
      <c r="A77" s="18" t="s">
        <v>4</v>
      </c>
      <c r="B77" s="27">
        <f>$B$19</f>
        <v>6.7500000000000004E-2</v>
      </c>
      <c r="C77" s="18" t="s">
        <v>17</v>
      </c>
      <c r="D77" s="19">
        <f>B77 + B81 - B79/2</f>
        <v>7.6000000000000012E-2</v>
      </c>
      <c r="E77" s="20">
        <v>0.9</v>
      </c>
      <c r="F77" s="21">
        <f>$B$1 / EXP(_xlfn.NORM.INV(E77 * EXP($B$4*$B$2), 0, 1) * D77 * SQRT($B$2) - ($B$3 - $B$4 + D77^2/2)*$B$2)</f>
        <v>1.0219034021510571</v>
      </c>
      <c r="G77" s="22">
        <f t="shared" ref="G77:G79" si="4">EXP(-$B$4*$B$2)*_xlfn.NORM.DIST(1/(D77*SQRT($B$2)) * (LN($B$1 / F77) + ($B$3 - $B$4 + D77^2/2)*$B$2), 0, 1, 1)</f>
        <v>0.90000000000000036</v>
      </c>
      <c r="H77" s="3"/>
      <c r="J77" s="18" t="s">
        <v>4</v>
      </c>
      <c r="K77" s="27">
        <f>$B$19</f>
        <v>6.7500000000000004E-2</v>
      </c>
      <c r="L77" s="18" t="s">
        <v>17</v>
      </c>
      <c r="M77" s="19">
        <f>K77 + K81 - K79/2</f>
        <v>7.5500000000000012E-2</v>
      </c>
      <c r="N77" s="20">
        <v>0.9</v>
      </c>
      <c r="O77" s="21">
        <f>$B$1 / EXP(_xlfn.NORM.INV(N77 * EXP($B$4*$B$2), 0, 1) * M77 * SQRT($B$2) - ($B$3 - $B$4 + M77^2/2)*$B$2)</f>
        <v>1.0222330489361751</v>
      </c>
      <c r="P77" s="22">
        <f t="shared" ref="P77:P79" si="5">EXP(-$B$4*$B$2)*_xlfn.NORM.DIST(1/(M77*SQRT($B$2)) * (LN($B$1 / O77) + ($B$3 - $B$4 + M77^2/2)*$B$2), 0, 1, 1)</f>
        <v>0.90000000000000036</v>
      </c>
      <c r="Q77" s="3"/>
      <c r="R77" s="3"/>
      <c r="Y77" s="32">
        <f>Y76+$X$10</f>
        <v>1.0669999999999926</v>
      </c>
      <c r="Z77" s="7">
        <f t="shared" si="3"/>
        <v>1000000</v>
      </c>
    </row>
    <row r="78" spans="1:26" x14ac:dyDescent="0.35">
      <c r="A78" s="18" t="s">
        <v>6</v>
      </c>
      <c r="B78" s="19">
        <f>$B$20+$F$12</f>
        <v>-4.0000000000000001E-3</v>
      </c>
      <c r="C78" s="18" t="s">
        <v>18</v>
      </c>
      <c r="D78" s="19">
        <f>B77+B80 - B78/2</f>
        <v>7.1000000000000008E-2</v>
      </c>
      <c r="E78" s="20">
        <v>0.75</v>
      </c>
      <c r="F78" s="21">
        <f>$B$1 / EXP(_xlfn.NORM.INV(E78 * EXP($B$4*$B$2), 0, 1) * D78 * SQRT($B$2) - ($B$3 - $B$4 + D78^2/2)*$B$2)</f>
        <v>1.0484918474636657</v>
      </c>
      <c r="G78" s="22">
        <f t="shared" si="4"/>
        <v>0.74999999999999922</v>
      </c>
      <c r="H78" s="3"/>
      <c r="J78" s="18" t="s">
        <v>6</v>
      </c>
      <c r="K78" s="27">
        <f>$B$20</f>
        <v>-5.0000000000000001E-3</v>
      </c>
      <c r="L78" s="18" t="s">
        <v>18</v>
      </c>
      <c r="M78" s="19">
        <f>K77+K80 - K78/2</f>
        <v>7.1500000000000008E-2</v>
      </c>
      <c r="N78" s="20">
        <v>0.75</v>
      </c>
      <c r="O78" s="21">
        <f>$B$1 / EXP(_xlfn.NORM.INV(N78 * EXP($B$4*$B$2), 0, 1) * M78 * SQRT($B$2) - ($B$3 - $B$4 + M78^2/2)*$B$2)</f>
        <v>1.0483189248819247</v>
      </c>
      <c r="P78" s="22">
        <f t="shared" si="5"/>
        <v>0.75</v>
      </c>
      <c r="Q78" s="3"/>
      <c r="R78" s="3"/>
      <c r="Y78" s="32">
        <f>Y77+$X$10</f>
        <v>1.0679999999999925</v>
      </c>
      <c r="Z78" s="7">
        <f t="shared" si="3"/>
        <v>1000000</v>
      </c>
    </row>
    <row r="79" spans="1:26" x14ac:dyDescent="0.35">
      <c r="A79" s="18" t="s">
        <v>8</v>
      </c>
      <c r="B79" s="27">
        <f>$B$21</f>
        <v>-8.9999999999999993E-3</v>
      </c>
      <c r="C79" s="18" t="s">
        <v>4</v>
      </c>
      <c r="D79" s="19">
        <f>B77</f>
        <v>6.7500000000000004E-2</v>
      </c>
      <c r="E79" s="20">
        <v>0.5</v>
      </c>
      <c r="F79" s="21">
        <f>$B$1 / EXP(_xlfn.NORM.INV(E79 * EXP($B$4*$B$2), 0, 1) * D79 * SQRT($B$2) - ($B$3 - $B$4 + D79^2/2)*$B$2)</f>
        <v>1.0742324739661566</v>
      </c>
      <c r="G79" s="22">
        <f t="shared" si="4"/>
        <v>0.50000000000000078</v>
      </c>
      <c r="H79" s="3"/>
      <c r="J79" s="18" t="s">
        <v>8</v>
      </c>
      <c r="K79" s="19">
        <f>$B$21+$F$12</f>
        <v>-8.0000000000000002E-3</v>
      </c>
      <c r="L79" s="18" t="s">
        <v>4</v>
      </c>
      <c r="M79" s="19">
        <f>K77</f>
        <v>6.7500000000000004E-2</v>
      </c>
      <c r="N79" s="20">
        <v>0.5</v>
      </c>
      <c r="O79" s="21">
        <f>$B$1 / EXP(_xlfn.NORM.INV(N79 * EXP($B$4*$B$2), 0, 1) * M79 * SQRT($B$2) - ($B$3 - $B$4 + M79^2/2)*$B$2)</f>
        <v>1.0742324739661566</v>
      </c>
      <c r="P79" s="22">
        <f t="shared" si="5"/>
        <v>0.50000000000000078</v>
      </c>
      <c r="Q79" s="3"/>
      <c r="R79" s="3"/>
      <c r="Y79" s="32">
        <f>Y78+$X$10</f>
        <v>1.0689999999999924</v>
      </c>
      <c r="Z79" s="7">
        <f t="shared" si="3"/>
        <v>1000000</v>
      </c>
    </row>
    <row r="80" spans="1:26" x14ac:dyDescent="0.35">
      <c r="A80" s="18" t="s">
        <v>7</v>
      </c>
      <c r="B80" s="27">
        <f>$B$22</f>
        <v>1.5E-3</v>
      </c>
      <c r="C80" s="18" t="s">
        <v>19</v>
      </c>
      <c r="D80" s="19">
        <f>B77 + B80 + B78/2</f>
        <v>6.7000000000000004E-2</v>
      </c>
      <c r="E80" s="20">
        <v>0.25</v>
      </c>
      <c r="F80" s="21">
        <f>$B$1 / EXP(_xlfn.NORM.INV(E80 * EXP($B$4*$B$2), 0, 1) * D80 * SQRT($B$2) - ($B$3 - $B$4 + D80^2/2)*$B$2)</f>
        <v>1.0989268345176588</v>
      </c>
      <c r="G80" s="22">
        <f>EXP(-$B$4*$B$2)*_xlfn.NORM.DIST(1/(D80*SQRT($B$2)) * (LN($B$1 / F80) + ($B$3 - $B$4 + D80^2/2)*$B$2), 0, 1, 1)</f>
        <v>0.24999999999999856</v>
      </c>
      <c r="H80" s="3"/>
      <c r="J80" s="18" t="s">
        <v>7</v>
      </c>
      <c r="K80" s="27">
        <f>$B$22</f>
        <v>1.5E-3</v>
      </c>
      <c r="L80" s="18" t="s">
        <v>19</v>
      </c>
      <c r="M80" s="19">
        <f>K77 + K80 + K78/2</f>
        <v>6.6500000000000004E-2</v>
      </c>
      <c r="N80" s="20">
        <v>0.25</v>
      </c>
      <c r="O80" s="21">
        <f>$B$1 / EXP(_xlfn.NORM.INV(N80 * EXP($B$4*$B$2), 0, 1) * M80 * SQRT($B$2) - ($B$3 - $B$4 + M80^2/2)*$B$2)</f>
        <v>1.0987342735852066</v>
      </c>
      <c r="P80" s="22">
        <f>EXP(-$B$4*$B$2)*_xlfn.NORM.DIST(1/(M80*SQRT($B$2)) * (LN($B$1 / O80) + ($B$3 - $B$4 + M80^2/2)*$B$2), 0, 1, 1)</f>
        <v>0.25000000000000033</v>
      </c>
      <c r="Q80" s="3"/>
      <c r="R80" s="3"/>
      <c r="Y80" s="32">
        <f>Y79+$X$10</f>
        <v>1.0699999999999923</v>
      </c>
      <c r="Z80" s="7">
        <f t="shared" si="3"/>
        <v>1000000</v>
      </c>
    </row>
    <row r="81" spans="1:26" x14ac:dyDescent="0.35">
      <c r="A81" s="18" t="s">
        <v>9</v>
      </c>
      <c r="B81" s="27">
        <f>$B$23</f>
        <v>4.0000000000000001E-3</v>
      </c>
      <c r="C81" s="18" t="s">
        <v>20</v>
      </c>
      <c r="D81" s="19">
        <f>B77 + B81 + B79/2</f>
        <v>6.7000000000000004E-2</v>
      </c>
      <c r="E81" s="20">
        <v>0.1</v>
      </c>
      <c r="F81" s="21">
        <f>$B$1 / EXP(_xlfn.NORM.INV(E81 * EXP($B$4*$B$2), 0, 1) * D81 * SQRT($B$2) - ($B$3 - $B$4 + D81^2/2)*$B$2)</f>
        <v>1.1215756522217628</v>
      </c>
      <c r="G81" s="22">
        <f>EXP(-$B$4*$B$2)*_xlfn.NORM.DIST(1/(D81*SQRT($B$2)) * (LN($B$1 / F81) + ($B$3 - $B$4 + D81^2/2)*$B$2), 0, 1, 1)</f>
        <v>0.10000000000000002</v>
      </c>
      <c r="H81" s="3"/>
      <c r="J81" s="18" t="s">
        <v>9</v>
      </c>
      <c r="K81" s="27">
        <f>$B$23</f>
        <v>4.0000000000000001E-3</v>
      </c>
      <c r="L81" s="18" t="s">
        <v>20</v>
      </c>
      <c r="M81" s="19">
        <f>K77 + K81 + K79/2</f>
        <v>6.7500000000000004E-2</v>
      </c>
      <c r="N81" s="20">
        <v>0.1</v>
      </c>
      <c r="O81" s="21">
        <f>$B$1 / EXP(_xlfn.NORM.INV(N81 * EXP($B$4*$B$2), 0, 1) * M81 * SQRT($B$2) - ($B$3 - $B$4 + M81^2/2)*$B$2)</f>
        <v>1.1219430802547257</v>
      </c>
      <c r="P81" s="22">
        <f>EXP(-$B$4*$B$2)*_xlfn.NORM.DIST(1/(M81*SQRT($B$2)) * (LN($B$1 / O81) + ($B$3 - $B$4 + M81^2/2)*$B$2), 0, 1, 1)</f>
        <v>0.10000000000000021</v>
      </c>
      <c r="Q81" s="3"/>
      <c r="R81" s="3"/>
      <c r="Y81" s="32">
        <f>Y80+$X$10</f>
        <v>1.0709999999999922</v>
      </c>
      <c r="Z81" s="7">
        <f t="shared" si="3"/>
        <v>1000000</v>
      </c>
    </row>
    <row r="82" spans="1:26" x14ac:dyDescent="0.35">
      <c r="A82" s="11"/>
      <c r="B82" s="12"/>
      <c r="C82" s="11"/>
      <c r="D82" s="12"/>
      <c r="E82" s="13"/>
      <c r="F82" s="14"/>
      <c r="G82" s="12"/>
      <c r="J82" s="11"/>
      <c r="K82" s="12"/>
      <c r="L82" s="11"/>
      <c r="M82" s="12"/>
      <c r="N82" s="13"/>
      <c r="O82" s="14"/>
      <c r="P82" s="12"/>
      <c r="Y82" s="32">
        <f>Y81+$X$10</f>
        <v>1.0719999999999921</v>
      </c>
      <c r="Z82" s="7">
        <f t="shared" si="3"/>
        <v>1000000</v>
      </c>
    </row>
    <row r="83" spans="1:26" x14ac:dyDescent="0.35">
      <c r="A83" s="25" t="s">
        <v>57</v>
      </c>
      <c r="B83" s="12"/>
      <c r="C83" s="11"/>
      <c r="D83" s="12"/>
      <c r="E83" s="13"/>
      <c r="F83" s="14"/>
      <c r="G83" s="12"/>
      <c r="J83" s="25" t="s">
        <v>57</v>
      </c>
      <c r="K83" s="12"/>
      <c r="L83" s="11"/>
      <c r="M83" s="12"/>
      <c r="N83" s="13"/>
      <c r="O83" s="14"/>
      <c r="P83" s="12"/>
      <c r="Y83" s="32">
        <f>Y82+$X$10</f>
        <v>1.072999999999992</v>
      </c>
      <c r="Z83" s="7">
        <f t="shared" si="3"/>
        <v>1000000</v>
      </c>
    </row>
    <row r="84" spans="1:26" x14ac:dyDescent="0.35">
      <c r="A84" s="11" t="s">
        <v>54</v>
      </c>
      <c r="B84" s="12"/>
      <c r="C84" s="11"/>
      <c r="D84" s="12"/>
      <c r="E84" s="13"/>
      <c r="F84" s="14"/>
      <c r="G84" s="12"/>
      <c r="H84" s="5"/>
      <c r="J84" s="11" t="s">
        <v>54</v>
      </c>
      <c r="K84" s="12"/>
      <c r="L84" s="11"/>
      <c r="M84" s="12"/>
      <c r="N84" s="13"/>
      <c r="O84" s="14"/>
      <c r="P84" s="12"/>
      <c r="Q84" s="5"/>
      <c r="R84" s="7"/>
      <c r="Y84" s="32">
        <f>Y83+$X$10</f>
        <v>1.0739999999999919</v>
      </c>
      <c r="Z84" s="7">
        <f t="shared" si="3"/>
        <v>1000000</v>
      </c>
    </row>
    <row r="85" spans="1:26" x14ac:dyDescent="0.35">
      <c r="A85" s="11"/>
      <c r="B85" s="12"/>
      <c r="C85" s="11"/>
      <c r="D85" s="12"/>
      <c r="E85" s="13"/>
      <c r="F85" s="14"/>
      <c r="G85" s="12"/>
      <c r="H85" s="5"/>
      <c r="J85" s="11"/>
      <c r="K85" s="12"/>
      <c r="L85" s="11"/>
      <c r="M85" s="12"/>
      <c r="N85" s="13"/>
      <c r="O85" s="14"/>
      <c r="P85" s="12"/>
      <c r="Q85" s="5"/>
      <c r="R85" s="7"/>
      <c r="Y85" s="32">
        <f>Y84+$X$10</f>
        <v>1.0749999999999917</v>
      </c>
      <c r="Z85" s="7">
        <f t="shared" si="3"/>
        <v>1000000</v>
      </c>
    </row>
    <row r="86" spans="1:26" x14ac:dyDescent="0.35">
      <c r="A86" s="17" t="s">
        <v>37</v>
      </c>
      <c r="B86" s="17"/>
      <c r="C86" s="11"/>
      <c r="D86" t="s">
        <v>58</v>
      </c>
      <c r="F86" s="14"/>
      <c r="G86" s="12"/>
      <c r="H86" s="5"/>
      <c r="J86" s="17" t="s">
        <v>37</v>
      </c>
      <c r="K86" s="17"/>
      <c r="L86" s="11"/>
      <c r="M86" t="s">
        <v>58</v>
      </c>
      <c r="O86" s="14"/>
      <c r="P86" s="12"/>
      <c r="Q86" s="5"/>
      <c r="R86" s="7"/>
      <c r="Y86" s="32">
        <f>Y85+$X$10</f>
        <v>1.0759999999999916</v>
      </c>
      <c r="Z86" s="7">
        <f t="shared" si="3"/>
        <v>1000000</v>
      </c>
    </row>
    <row r="87" spans="1:26" x14ac:dyDescent="0.35">
      <c r="A87" s="18" t="s">
        <v>15</v>
      </c>
      <c r="B87" s="18" t="s">
        <v>16</v>
      </c>
      <c r="C87" s="11"/>
      <c r="D87" s="18" t="s">
        <v>24</v>
      </c>
      <c r="E87" s="22">
        <f>INDEX(LINEST(D77:D81, A88:B92, 1, 0), 3)</f>
        <v>6.7851128995359833E-2</v>
      </c>
      <c r="F87" s="14"/>
      <c r="G87" s="12"/>
      <c r="H87" s="5"/>
      <c r="J87" s="18" t="s">
        <v>15</v>
      </c>
      <c r="K87" s="18" t="s">
        <v>16</v>
      </c>
      <c r="L87" s="11"/>
      <c r="M87" s="18" t="s">
        <v>24</v>
      </c>
      <c r="N87" s="22">
        <f>INDEX(LINEST(M77:M81, J88:K92, 1, 0), 3)</f>
        <v>6.7867018331410012E-2</v>
      </c>
      <c r="O87" s="14"/>
      <c r="P87" s="12"/>
      <c r="Q87" s="5"/>
      <c r="R87" s="7"/>
      <c r="Y87" s="32">
        <f>Y86+$X$10</f>
        <v>1.0769999999999915</v>
      </c>
      <c r="Z87" s="7">
        <f t="shared" si="3"/>
        <v>1000000</v>
      </c>
    </row>
    <row r="88" spans="1:26" x14ac:dyDescent="0.35">
      <c r="A88" s="22">
        <f>LN(F77 / $B$5)</f>
        <v>-4.974167960264423E-2</v>
      </c>
      <c r="B88" s="22">
        <f>A88^2</f>
        <v>2.474234689692113E-3</v>
      </c>
      <c r="C88" s="11"/>
      <c r="D88" s="18" t="s">
        <v>26</v>
      </c>
      <c r="E88" s="22">
        <f>INDEX(LINEST(D77:D81, A88:B92, 1, 0), 2)</f>
        <v>-8.5908337636626975E-2</v>
      </c>
      <c r="F88" s="14"/>
      <c r="G88" s="12"/>
      <c r="H88" s="5"/>
      <c r="J88" s="22">
        <f>LN(O77 / $B$5)</f>
        <v>-4.941915046052147E-2</v>
      </c>
      <c r="K88" s="22">
        <f>J88^2</f>
        <v>2.4422524322396592E-3</v>
      </c>
      <c r="L88" s="11"/>
      <c r="M88" s="18" t="s">
        <v>26</v>
      </c>
      <c r="N88" s="22">
        <f>INDEX(LINEST(M77:M81, J88:K92, 1, 0), 2)</f>
        <v>-8.2447407203073378E-2</v>
      </c>
      <c r="O88" s="14"/>
      <c r="P88" s="12"/>
      <c r="Q88" s="5"/>
      <c r="R88" s="7"/>
      <c r="Y88" s="32">
        <f>Y87+$X$10</f>
        <v>1.0779999999999914</v>
      </c>
      <c r="Z88" s="7">
        <f t="shared" si="3"/>
        <v>1000000</v>
      </c>
    </row>
    <row r="89" spans="1:26" x14ac:dyDescent="0.35">
      <c r="A89" s="22">
        <f>LN(F78 / $B$5)</f>
        <v>-2.4055852572278699E-2</v>
      </c>
      <c r="B89" s="22">
        <f>A89^2</f>
        <v>5.7868404297920775E-4</v>
      </c>
      <c r="C89" s="11"/>
      <c r="D89" s="18" t="s">
        <v>27</v>
      </c>
      <c r="E89" s="22">
        <f>INDEX(LINEST(D77:D81, A88:B92, 1, 0), 1)</f>
        <v>1.5787374672498087</v>
      </c>
      <c r="F89" s="14"/>
      <c r="G89" s="12"/>
      <c r="H89" s="5"/>
      <c r="J89" s="22">
        <f>LN(O78 / $B$5)</f>
        <v>-2.4220791234759571E-2</v>
      </c>
      <c r="K89" s="22">
        <f>J89^2</f>
        <v>5.8664672803780606E-4</v>
      </c>
      <c r="L89" s="11"/>
      <c r="M89" s="18" t="s">
        <v>27</v>
      </c>
      <c r="N89" s="22">
        <f>INDEX(LINEST(M77:M81, J88:K92, 1, 0), 1)</f>
        <v>1.574540056718253</v>
      </c>
      <c r="O89" s="14"/>
      <c r="P89" s="12"/>
      <c r="Q89" s="5"/>
      <c r="R89" s="7"/>
      <c r="Y89" s="32">
        <f>Y88+$X$10</f>
        <v>1.0789999999999913</v>
      </c>
      <c r="Z89" s="7">
        <f t="shared" si="3"/>
        <v>1000000</v>
      </c>
    </row>
    <row r="90" spans="1:26" x14ac:dyDescent="0.35">
      <c r="A90" s="22">
        <f>LN(F79 / $B$5)</f>
        <v>1.9778039644311973E-4</v>
      </c>
      <c r="B90" s="22">
        <f>A90^2</f>
        <v>3.9117085217197607E-8</v>
      </c>
      <c r="C90" s="11"/>
      <c r="F90" s="14"/>
      <c r="G90" s="12"/>
      <c r="H90" s="5"/>
      <c r="J90" s="22">
        <f>LN(O79 / $B$5)</f>
        <v>1.9778039644311973E-4</v>
      </c>
      <c r="K90" s="22">
        <f>J90^2</f>
        <v>3.9117085217197607E-8</v>
      </c>
      <c r="L90" s="11"/>
      <c r="O90" s="14"/>
      <c r="P90" s="12"/>
      <c r="Q90" s="5"/>
      <c r="R90" s="7"/>
      <c r="Y90" s="32">
        <f>Y89+$X$10</f>
        <v>1.0799999999999912</v>
      </c>
      <c r="Z90" s="7">
        <f t="shared" si="3"/>
        <v>1000000</v>
      </c>
    </row>
    <row r="91" spans="1:26" x14ac:dyDescent="0.35">
      <c r="A91" s="22">
        <f>LN(F80 / $B$5)</f>
        <v>2.2925450134266001E-2</v>
      </c>
      <c r="B91" s="22">
        <f>A91^2</f>
        <v>5.2557626385871703E-4</v>
      </c>
      <c r="C91" s="11"/>
      <c r="D91" s="12"/>
      <c r="E91" s="13"/>
      <c r="F91" s="14"/>
      <c r="G91" s="12"/>
      <c r="H91" s="5"/>
      <c r="J91" s="22">
        <f>LN(O80 / $B$5)</f>
        <v>2.2750208435502725E-2</v>
      </c>
      <c r="K91" s="22">
        <f>J91^2</f>
        <v>5.1757198385881937E-4</v>
      </c>
      <c r="L91" s="11"/>
      <c r="M91" s="12"/>
      <c r="N91" s="13"/>
      <c r="O91" s="14"/>
      <c r="P91" s="12"/>
      <c r="Q91" s="5"/>
      <c r="R91" s="7"/>
      <c r="Y91" s="32">
        <f>Y90+$X$10</f>
        <v>1.0809999999999911</v>
      </c>
      <c r="Z91" s="7">
        <f t="shared" si="3"/>
        <v>1000000</v>
      </c>
    </row>
    <row r="92" spans="1:26" x14ac:dyDescent="0.35">
      <c r="A92" s="22">
        <f>LN(F81 / $B$5)</f>
        <v>4.3325880512575798E-2</v>
      </c>
      <c r="B92" s="22">
        <f>A92^2</f>
        <v>1.8771319221899954E-3</v>
      </c>
      <c r="C92" s="11"/>
      <c r="D92" s="12"/>
      <c r="E92" s="13"/>
      <c r="F92" s="14"/>
      <c r="G92" s="12"/>
      <c r="H92" s="5"/>
      <c r="J92" s="22">
        <f>LN(O81 / $B$5)</f>
        <v>4.3653426729087424E-2</v>
      </c>
      <c r="K92" s="22">
        <f>J92^2</f>
        <v>1.9056216651918043E-3</v>
      </c>
      <c r="L92" s="11"/>
      <c r="M92" s="12"/>
      <c r="N92" s="13"/>
      <c r="O92" s="14"/>
      <c r="P92" s="12"/>
      <c r="Q92" s="5"/>
      <c r="R92" s="7"/>
      <c r="Y92" s="32">
        <f>Y91+$X$10</f>
        <v>1.081999999999991</v>
      </c>
      <c r="Z92" s="7">
        <f t="shared" si="3"/>
        <v>1000000</v>
      </c>
    </row>
    <row r="93" spans="1:26" x14ac:dyDescent="0.35">
      <c r="H93" s="5"/>
      <c r="Q93" s="5"/>
      <c r="R93" s="7"/>
      <c r="Y93" s="32">
        <f>Y92+$X$10</f>
        <v>1.0829999999999909</v>
      </c>
      <c r="Z93" s="7">
        <f t="shared" si="3"/>
        <v>1000000</v>
      </c>
    </row>
    <row r="94" spans="1:26" x14ac:dyDescent="0.35">
      <c r="A94" s="18"/>
      <c r="B94" s="18" t="s">
        <v>21</v>
      </c>
      <c r="C94" s="18" t="s">
        <v>11</v>
      </c>
      <c r="D94" s="18" t="s">
        <v>22</v>
      </c>
      <c r="E94" s="18" t="s">
        <v>23</v>
      </c>
      <c r="F94" s="18" t="s">
        <v>38</v>
      </c>
      <c r="H94" s="5"/>
      <c r="J94" s="18"/>
      <c r="K94" s="18" t="s">
        <v>21</v>
      </c>
      <c r="L94" s="18" t="s">
        <v>11</v>
      </c>
      <c r="M94" s="18" t="s">
        <v>22</v>
      </c>
      <c r="N94" s="18" t="s">
        <v>23</v>
      </c>
      <c r="O94" s="18" t="s">
        <v>38</v>
      </c>
      <c r="Q94" s="5"/>
      <c r="R94" s="7"/>
      <c r="Y94" s="32">
        <f>Y93+$X$10</f>
        <v>1.0839999999999907</v>
      </c>
      <c r="Z94" s="7">
        <f t="shared" si="3"/>
        <v>1000000</v>
      </c>
    </row>
    <row r="95" spans="1:26" x14ac:dyDescent="0.35">
      <c r="A95" s="18" t="s">
        <v>1</v>
      </c>
      <c r="B95" s="23">
        <f>$F$3</f>
        <v>1.05</v>
      </c>
      <c r="C95" s="19">
        <f>E87 + E88*LN(B95/$B$5) + E89*LN(B95/$B$5)^2</f>
        <v>7.0601920890236064E-2</v>
      </c>
      <c r="D95" s="24">
        <f>1 / (C95 * SQRT($B$2)) * (LN($B$1/B95) + ($B$3-$B$4 + C95^2/2)*$B$2)</f>
        <v>0.65838331069461986</v>
      </c>
      <c r="E95" s="24">
        <f>1 / (C95 * SQRT($B$2)) * (LN($B$1/B95) + ($B$3-$B$4 - C95^2/2)*$B$2)</f>
        <v>0.62308235024950176</v>
      </c>
      <c r="F95" s="26">
        <f>($B$1*EXP(-$B$4*$B$2)*_xlfn.NORM.DIST(D95,0,1,1) - B95*EXP(-$B$3*$B$2)*_xlfn.NORM.DIST(E95, 0, 1, 1)) * $F$2</f>
        <v>29562.31030508205</v>
      </c>
      <c r="H95" s="5"/>
      <c r="J95" s="18" t="s">
        <v>1</v>
      </c>
      <c r="K95" s="23">
        <f>$F$3</f>
        <v>1.05</v>
      </c>
      <c r="L95" s="19">
        <f>N87 + N88*LN(K95/$B$5) + N89*LN(K95/$B$5)^2</f>
        <v>7.0537381847862249E-2</v>
      </c>
      <c r="M95" s="24">
        <f>1 / (L95 * SQRT($B$2)) * (LN($B$1/K95) + ($B$3-$B$4 + L95^2/2)*$B$2)</f>
        <v>0.65895342229323084</v>
      </c>
      <c r="N95" s="24">
        <f>1 / (L95 * SQRT($B$2)) * (LN($B$1/K95) + ($B$3-$B$4 - L95^2/2)*$B$2)</f>
        <v>0.62368473136929981</v>
      </c>
      <c r="O95" s="26">
        <f>($B$1*EXP(-$B$4*$B$2)*_xlfn.NORM.DIST(M95,0,1,1) - K95*EXP(-$B$3*$B$2)*_xlfn.NORM.DIST(N95, 0, 1, 1)) * $F$2</f>
        <v>29551.318265612859</v>
      </c>
      <c r="Q95" s="5"/>
      <c r="R95" s="7"/>
      <c r="Y95" s="32">
        <f>Y94+$X$10</f>
        <v>1.0849999999999906</v>
      </c>
      <c r="Z95" s="7">
        <f t="shared" si="3"/>
        <v>1000000</v>
      </c>
    </row>
    <row r="96" spans="1:26" x14ac:dyDescent="0.35">
      <c r="A96" s="18" t="s">
        <v>25</v>
      </c>
      <c r="B96" s="23">
        <f>$F$3 + $F$13</f>
        <v>1.0501</v>
      </c>
      <c r="C96" s="19">
        <f>E87 + E88*LN(B96/$B$5) + E89*LN(B96/$B$5)^2</f>
        <v>7.0586952528137778E-2</v>
      </c>
      <c r="D96" s="24">
        <f>1 / (C96 * SQRT($B$2)) * (LN($B$1/B96) + ($B$3-$B$4 + C96^2/2)*$B$2)</f>
        <v>0.65581710637468749</v>
      </c>
      <c r="E96" s="24">
        <f>1 / (C96 * SQRT($B$2)) * (LN($B$1/B96) + ($B$3-$B$4 - C96^2/2)*$B$2)</f>
        <v>0.62052363011061862</v>
      </c>
      <c r="F96" s="26">
        <f>($B$1*EXP(-$B$4*$B$2)*_xlfn.NORM.DIST(D96,0,1,1) - B96*EXP(-$B$3*$B$2)*_xlfn.NORM.DIST(E96, 0, 1, 1)) * $F$2</f>
        <v>29487.372398011248</v>
      </c>
      <c r="H96" s="5"/>
      <c r="J96" s="18" t="s">
        <v>25</v>
      </c>
      <c r="K96" s="23">
        <f>$F$3 + $F$13</f>
        <v>1.0501</v>
      </c>
      <c r="L96" s="19">
        <f>N87 + N88*LN(K96/$B$5) + N89*LN(K96/$B$5)^2</f>
        <v>7.0522761127193467E-2</v>
      </c>
      <c r="M96" s="24">
        <f>1 / (L96 * SQRT($B$2)) * (LN($B$1/K96) + ($B$3-$B$4 + L96^2/2)*$B$2)</f>
        <v>0.65638193552534974</v>
      </c>
      <c r="N96" s="24">
        <f>1 / (L96 * SQRT($B$2)) * (LN($B$1/K96) + ($B$3-$B$4 - L96^2/2)*$B$2)</f>
        <v>0.62112055496175311</v>
      </c>
      <c r="O96" s="26">
        <f>($B$1*EXP(-$B$4*$B$2)*_xlfn.NORM.DIST(M96,0,1,1) - K96*EXP(-$B$3*$B$2)*_xlfn.NORM.DIST(N96, 0, 1, 1)) * $F$2</f>
        <v>29476.421089429718</v>
      </c>
      <c r="Q96" s="5"/>
      <c r="R96" s="7"/>
      <c r="Y96" s="32">
        <f>Y95+$X$10</f>
        <v>1.0859999999999905</v>
      </c>
      <c r="Z96" s="7">
        <f t="shared" si="3"/>
        <v>1000000</v>
      </c>
    </row>
    <row r="97" spans="1:26" x14ac:dyDescent="0.35">
      <c r="A97" s="18" t="s">
        <v>2</v>
      </c>
      <c r="B97" s="23">
        <f>$F$4</f>
        <v>1.1000000000000001</v>
      </c>
      <c r="C97" s="19">
        <f>E87 + E88*LN(B97/$B$5) + E89*LN(B97/$B$5)^2</f>
        <v>6.669969436394689E-2</v>
      </c>
      <c r="D97" s="24">
        <f>1 / (C97 * SQRT($B$2)) * (LN($B$1/B97) + ($B$3-$B$4 + C97^2/2)*$B$2)</f>
        <v>-0.7000159565828088</v>
      </c>
      <c r="E97" s="24">
        <f>1 / (C97 * SQRT($B$2)) * (LN($B$1/B97) + ($B$3-$B$4 - C97^2/2)*$B$2)</f>
        <v>-0.73336580376478222</v>
      </c>
      <c r="F97" s="26">
        <f>($B$1*EXP(-$B$4*$B$2)*_xlfn.NORM.DIST(D97,0,1,1) - B97*EXP(-$B$3*$B$2)*_xlfn.NORM.DIST(E97, 0, 1, 1)) * $F$2</f>
        <v>4971.4822992651398</v>
      </c>
      <c r="H97" s="5"/>
      <c r="J97" s="18" t="s">
        <v>2</v>
      </c>
      <c r="K97" s="23">
        <f>$F$4</f>
        <v>1.1000000000000001</v>
      </c>
      <c r="L97" s="19">
        <f>N87 + N88*LN(K97/$B$5) + N89*LN(K97/$B$5)^2</f>
        <v>6.679590732706743E-2</v>
      </c>
      <c r="M97" s="24">
        <f>1 / (L97 * SQRT($B$2)) * (LN($B$1/K97) + ($B$3-$B$4 + L97^2/2)*$B$2)</f>
        <v>-0.69895958031532957</v>
      </c>
      <c r="N97" s="24">
        <f>1 / (L97 * SQRT($B$2)) * (LN($B$1/K97) + ($B$3-$B$4 - L97^2/2)*$B$2)</f>
        <v>-0.73235753397886327</v>
      </c>
      <c r="O97" s="26">
        <f>($B$1*EXP(-$B$4*$B$2)*_xlfn.NORM.DIST(M97,0,1,1) - K97*EXP(-$B$3*$B$2)*_xlfn.NORM.DIST(N97, 0, 1, 1)) * $F$2</f>
        <v>4987.4209275649891</v>
      </c>
      <c r="Q97" s="5"/>
      <c r="R97" s="7"/>
      <c r="Y97" s="32">
        <f>Y96+$X$10</f>
        <v>1.0869999999999904</v>
      </c>
      <c r="Z97" s="7">
        <f t="shared" si="3"/>
        <v>1000000</v>
      </c>
    </row>
    <row r="98" spans="1:26" x14ac:dyDescent="0.35">
      <c r="A98" s="18" t="s">
        <v>28</v>
      </c>
      <c r="B98" s="23">
        <f>$F$4+$F$13</f>
        <v>1.1001000000000001</v>
      </c>
      <c r="C98" s="19">
        <f>E87 + E88*LN(B98/$B$5) + E89*LN(B98/$B$5)^2</f>
        <v>6.669875837590028E-2</v>
      </c>
      <c r="D98" s="24">
        <f>1 / (C98 * SQRT($B$2)) * (LN($B$1/B98) + ($B$3-$B$4 + C98^2/2)*$B$2)</f>
        <v>-0.70275208456640237</v>
      </c>
      <c r="E98" s="24">
        <f>1 / (C98 * SQRT($B$2)) * (LN($B$1/B98) + ($B$3-$B$4 - C98^2/2)*$B$2)</f>
        <v>-0.73610146375435237</v>
      </c>
      <c r="F98" s="26">
        <f>($B$1*EXP(-$B$4*$B$2)*_xlfn.NORM.DIST(D98,0,1,1) - B98*EXP(-$B$3*$B$2)*_xlfn.NORM.DIST(E98, 0, 1, 1)) * $F$2</f>
        <v>4948.4896208078499</v>
      </c>
      <c r="H98" s="5"/>
      <c r="J98" s="18" t="s">
        <v>28</v>
      </c>
      <c r="K98" s="23">
        <f>$F$4+$F$13</f>
        <v>1.1001000000000001</v>
      </c>
      <c r="L98" s="19">
        <f>N87 + N88*LN(K98/$B$5) + N89*LN(K98/$B$5)^2</f>
        <v>6.6795267680077278E-2</v>
      </c>
      <c r="M98" s="24">
        <f>1 / (L98 * SQRT($B$2)) * (LN($B$1/K98) + ($B$3-$B$4 + L98^2/2)*$B$2)</f>
        <v>-0.7016884917244316</v>
      </c>
      <c r="N98" s="24">
        <f>1 / (L98 * SQRT($B$2)) * (LN($B$1/K98) + ($B$3-$B$4 - L98^2/2)*$B$2)</f>
        <v>-0.73508612556447017</v>
      </c>
      <c r="O98" s="26">
        <f>($B$1*EXP(-$B$4*$B$2)*_xlfn.NORM.DIST(M98,0,1,1) - K98*EXP(-$B$3*$B$2)*_xlfn.NORM.DIST(N98, 0, 1, 1)) * $F$2</f>
        <v>4964.4467522269588</v>
      </c>
      <c r="Q98" s="5"/>
      <c r="R98" s="7"/>
      <c r="Y98" s="32">
        <f>Y97+$X$10</f>
        <v>1.0879999999999903</v>
      </c>
      <c r="Z98" s="7">
        <f t="shared" si="3"/>
        <v>1000000</v>
      </c>
    </row>
    <row r="99" spans="1:26" x14ac:dyDescent="0.35">
      <c r="H99" s="5"/>
      <c r="Q99" s="5"/>
      <c r="R99" s="7"/>
      <c r="Y99" s="32">
        <f>Y98+$X$10</f>
        <v>1.0889999999999902</v>
      </c>
      <c r="Z99" s="7">
        <f t="shared" si="3"/>
        <v>1000000</v>
      </c>
    </row>
    <row r="100" spans="1:26" x14ac:dyDescent="0.35">
      <c r="A100" s="18" t="s">
        <v>29</v>
      </c>
      <c r="B100" s="26">
        <f>(F95 - F96) / $F$13</f>
        <v>749379.07070801884</v>
      </c>
      <c r="C100" s="18" t="s">
        <v>30</v>
      </c>
      <c r="D100" s="26">
        <f>(F97 - F98) / $F$13</f>
        <v>229926.78457289911</v>
      </c>
      <c r="E100" s="18" t="s">
        <v>0</v>
      </c>
      <c r="F100" s="26">
        <f>B100-D100</f>
        <v>519452.28613511974</v>
      </c>
      <c r="H100" s="5"/>
      <c r="J100" s="18" t="s">
        <v>29</v>
      </c>
      <c r="K100" s="26">
        <f>(O95 - O96) / $F$13</f>
        <v>748971.7618314171</v>
      </c>
      <c r="L100" s="18" t="s">
        <v>30</v>
      </c>
      <c r="M100" s="26">
        <f>(O97 - O98) / $F$13</f>
        <v>229741.75338030362</v>
      </c>
      <c r="N100" s="18" t="s">
        <v>0</v>
      </c>
      <c r="O100" s="26">
        <f>K100-M100</f>
        <v>519230.00845111348</v>
      </c>
      <c r="Q100" s="5"/>
      <c r="R100" s="7"/>
      <c r="Y100" s="32">
        <f>Y99+$X$10</f>
        <v>1.0899999999999901</v>
      </c>
      <c r="Z100" s="7">
        <f t="shared" si="3"/>
        <v>1000000</v>
      </c>
    </row>
    <row r="101" spans="1:26" x14ac:dyDescent="0.35">
      <c r="N101" s="15"/>
      <c r="Y101" s="32">
        <f>Y100+$X$10</f>
        <v>1.09099999999999</v>
      </c>
      <c r="Z101" s="7">
        <f t="shared" si="3"/>
        <v>1000000</v>
      </c>
    </row>
    <row r="102" spans="1:26" x14ac:dyDescent="0.35">
      <c r="A102" s="8" t="s">
        <v>61</v>
      </c>
      <c r="B102" s="1"/>
      <c r="C102" s="1"/>
      <c r="D102" s="1"/>
      <c r="E102" s="1"/>
      <c r="F102" s="1"/>
      <c r="G102" s="1"/>
      <c r="H102" s="1"/>
      <c r="J102" s="8" t="s">
        <v>33</v>
      </c>
      <c r="K102" s="1"/>
      <c r="L102" s="1"/>
      <c r="M102" s="1"/>
      <c r="N102" s="1"/>
      <c r="O102" s="1"/>
      <c r="P102" s="1"/>
      <c r="Q102" s="1"/>
      <c r="R102" s="1"/>
      <c r="Y102" s="32">
        <f>Y101+$X$10</f>
        <v>1.0919999999999899</v>
      </c>
      <c r="Z102" s="7">
        <f t="shared" si="3"/>
        <v>1000000</v>
      </c>
    </row>
    <row r="103" spans="1:26" x14ac:dyDescent="0.35">
      <c r="Y103" s="32">
        <f>Y102+$X$10</f>
        <v>1.0929999999999898</v>
      </c>
      <c r="Z103" s="7">
        <f t="shared" si="3"/>
        <v>1000000</v>
      </c>
    </row>
    <row r="104" spans="1:26" x14ac:dyDescent="0.35">
      <c r="A104" s="17" t="s">
        <v>34</v>
      </c>
      <c r="B104" s="17"/>
      <c r="C104" s="17" t="s">
        <v>35</v>
      </c>
      <c r="D104" s="17"/>
      <c r="E104" s="17" t="s">
        <v>36</v>
      </c>
      <c r="F104" s="17"/>
      <c r="G104" s="17"/>
      <c r="H104" s="33"/>
      <c r="J104" s="17" t="s">
        <v>34</v>
      </c>
      <c r="K104" s="17"/>
      <c r="L104" s="17" t="s">
        <v>35</v>
      </c>
      <c r="M104" s="17"/>
      <c r="N104" s="17" t="s">
        <v>36</v>
      </c>
      <c r="O104" s="17"/>
      <c r="P104" s="17"/>
      <c r="Q104" s="10"/>
      <c r="R104" s="10"/>
      <c r="Y104" s="32">
        <f>Y103+$X$10</f>
        <v>1.0939999999999896</v>
      </c>
      <c r="Z104" s="7">
        <f t="shared" si="3"/>
        <v>1000000</v>
      </c>
    </row>
    <row r="105" spans="1:26" x14ac:dyDescent="0.35">
      <c r="A105" s="18" t="s">
        <v>10</v>
      </c>
      <c r="B105" s="18" t="s">
        <v>11</v>
      </c>
      <c r="C105" s="18" t="s">
        <v>21</v>
      </c>
      <c r="D105" s="18" t="s">
        <v>11</v>
      </c>
      <c r="E105" s="18" t="s">
        <v>12</v>
      </c>
      <c r="F105" s="18" t="s">
        <v>13</v>
      </c>
      <c r="G105" s="18" t="s">
        <v>14</v>
      </c>
      <c r="J105" s="18" t="s">
        <v>10</v>
      </c>
      <c r="K105" s="18" t="s">
        <v>11</v>
      </c>
      <c r="L105" s="18" t="s">
        <v>21</v>
      </c>
      <c r="M105" s="18" t="s">
        <v>11</v>
      </c>
      <c r="N105" s="18" t="s">
        <v>12</v>
      </c>
      <c r="O105" s="18" t="s">
        <v>13</v>
      </c>
      <c r="P105" s="18" t="s">
        <v>14</v>
      </c>
      <c r="Y105" s="32">
        <f>Y104+$X$10</f>
        <v>1.0949999999999895</v>
      </c>
      <c r="Z105" s="7">
        <f t="shared" si="3"/>
        <v>1000000</v>
      </c>
    </row>
    <row r="106" spans="1:26" x14ac:dyDescent="0.35">
      <c r="A106" s="18" t="s">
        <v>4</v>
      </c>
      <c r="B106" s="27">
        <f>$B$19</f>
        <v>6.7500000000000004E-2</v>
      </c>
      <c r="C106" s="18" t="s">
        <v>17</v>
      </c>
      <c r="D106" s="19">
        <f>B106 + B110 - B108/2</f>
        <v>7.6000000000000012E-2</v>
      </c>
      <c r="E106" s="20">
        <v>0.9</v>
      </c>
      <c r="F106" s="21">
        <f>$B$1 / EXP(_xlfn.NORM.INV(E106 * EXP($B$4*$B$2), 0, 1) * D106 * SQRT($B$2) - ($B$3 - $B$4 + D106^2/2)*$B$2)</f>
        <v>1.0219034021510571</v>
      </c>
      <c r="G106" s="22">
        <f t="shared" ref="G106:G108" si="6">EXP(-$B$4*$B$2)*_xlfn.NORM.DIST(1/(D106*SQRT($B$2)) * (LN($B$1 / F106) + ($B$3 - $B$4 + D106^2/2)*$B$2), 0, 1, 1)</f>
        <v>0.90000000000000036</v>
      </c>
      <c r="H106" s="3"/>
      <c r="J106" s="18" t="s">
        <v>4</v>
      </c>
      <c r="K106" s="27">
        <f>$B$19</f>
        <v>6.7500000000000004E-2</v>
      </c>
      <c r="L106" s="18" t="s">
        <v>17</v>
      </c>
      <c r="M106" s="19">
        <f>K106 + K110 - K108/2</f>
        <v>7.7000000000000013E-2</v>
      </c>
      <c r="N106" s="20">
        <v>0.9</v>
      </c>
      <c r="O106" s="21">
        <f>$B$1 / EXP(_xlfn.NORM.INV(N106 * EXP($B$4*$B$2), 0, 1) * M106 * SQRT($B$2) - ($B$3 - $B$4 + M106^2/2)*$B$2)</f>
        <v>1.021244618940542</v>
      </c>
      <c r="P106" s="22">
        <f t="shared" ref="P106:P108" si="7">EXP(-$B$4*$B$2)*_xlfn.NORM.DIST(1/(M106*SQRT($B$2)) * (LN($B$1 / O106) + ($B$3 - $B$4 + M106^2/2)*$B$2), 0, 1, 1)</f>
        <v>0.90000000000000047</v>
      </c>
      <c r="Q106" s="3"/>
      <c r="R106" s="3"/>
      <c r="Y106" s="32">
        <f>Y105+$X$10</f>
        <v>1.0959999999999894</v>
      </c>
      <c r="Z106" s="7">
        <f t="shared" si="3"/>
        <v>1000000</v>
      </c>
    </row>
    <row r="107" spans="1:26" x14ac:dyDescent="0.35">
      <c r="A107" s="18" t="s">
        <v>6</v>
      </c>
      <c r="B107" s="27">
        <f>$B$20</f>
        <v>-5.0000000000000001E-3</v>
      </c>
      <c r="C107" s="18" t="s">
        <v>18</v>
      </c>
      <c r="D107" s="19">
        <f>B106+B109 - B107/2</f>
        <v>7.2500000000000009E-2</v>
      </c>
      <c r="E107" s="20">
        <v>0.75</v>
      </c>
      <c r="F107" s="21">
        <f>$B$1 / EXP(_xlfn.NORM.INV(E107 * EXP($B$4*$B$2), 0, 1) * D107 * SQRT($B$2) - ($B$3 - $B$4 + D107^2/2)*$B$2)</f>
        <v>1.0479733617665279</v>
      </c>
      <c r="G107" s="22">
        <f t="shared" si="6"/>
        <v>0.75000000000000067</v>
      </c>
      <c r="H107" s="3"/>
      <c r="J107" s="18" t="s">
        <v>6</v>
      </c>
      <c r="K107" s="27">
        <f>$B$20</f>
        <v>-5.0000000000000001E-3</v>
      </c>
      <c r="L107" s="18" t="s">
        <v>18</v>
      </c>
      <c r="M107" s="19">
        <f>K106+K109 - K107/2</f>
        <v>7.1500000000000008E-2</v>
      </c>
      <c r="N107" s="20">
        <v>0.75</v>
      </c>
      <c r="O107" s="21">
        <f>$B$1 / EXP(_xlfn.NORM.INV(N107 * EXP($B$4*$B$2), 0, 1) * M107 * SQRT($B$2) - ($B$3 - $B$4 + M107^2/2)*$B$2)</f>
        <v>1.0483189248819247</v>
      </c>
      <c r="P107" s="22">
        <f t="shared" si="7"/>
        <v>0.75</v>
      </c>
      <c r="Q107" s="3"/>
      <c r="R107" s="3"/>
      <c r="Y107" s="32">
        <f>Y106+$X$10</f>
        <v>1.0969999999999893</v>
      </c>
      <c r="Z107" s="7">
        <f t="shared" si="3"/>
        <v>1000000</v>
      </c>
    </row>
    <row r="108" spans="1:26" x14ac:dyDescent="0.35">
      <c r="A108" s="18" t="s">
        <v>8</v>
      </c>
      <c r="B108" s="27">
        <f>$B$21</f>
        <v>-8.9999999999999993E-3</v>
      </c>
      <c r="C108" s="18" t="s">
        <v>4</v>
      </c>
      <c r="D108" s="19">
        <f>B106</f>
        <v>6.7500000000000004E-2</v>
      </c>
      <c r="E108" s="20">
        <v>0.5</v>
      </c>
      <c r="F108" s="21">
        <f>$B$1 / EXP(_xlfn.NORM.INV(E108 * EXP($B$4*$B$2), 0, 1) * D108 * SQRT($B$2) - ($B$3 - $B$4 + D108^2/2)*$B$2)</f>
        <v>1.0742324739661566</v>
      </c>
      <c r="G108" s="22">
        <f t="shared" si="6"/>
        <v>0.50000000000000078</v>
      </c>
      <c r="H108" s="3"/>
      <c r="J108" s="18" t="s">
        <v>8</v>
      </c>
      <c r="K108" s="27">
        <f>$B$21</f>
        <v>-8.9999999999999993E-3</v>
      </c>
      <c r="L108" s="18" t="s">
        <v>4</v>
      </c>
      <c r="M108" s="19">
        <f>K106</f>
        <v>6.7500000000000004E-2</v>
      </c>
      <c r="N108" s="20">
        <v>0.5</v>
      </c>
      <c r="O108" s="21">
        <f>$B$1 / EXP(_xlfn.NORM.INV(N108 * EXP($B$4*$B$2), 0, 1) * M108 * SQRT($B$2) - ($B$3 - $B$4 + M108^2/2)*$B$2)</f>
        <v>1.0742324739661566</v>
      </c>
      <c r="P108" s="22">
        <f t="shared" si="7"/>
        <v>0.50000000000000078</v>
      </c>
      <c r="Q108" s="3"/>
      <c r="R108" s="3"/>
      <c r="Y108" s="32">
        <f>Y107+$X$10</f>
        <v>1.0979999999999892</v>
      </c>
      <c r="Z108" s="7">
        <f t="shared" si="3"/>
        <v>1000000</v>
      </c>
    </row>
    <row r="109" spans="1:26" x14ac:dyDescent="0.35">
      <c r="A109" s="18" t="s">
        <v>7</v>
      </c>
      <c r="B109" s="19">
        <f>$B$22+$F$12</f>
        <v>2.5000000000000001E-3</v>
      </c>
      <c r="C109" s="18" t="s">
        <v>19</v>
      </c>
      <c r="D109" s="19">
        <f>B106 + B109 + B107/2</f>
        <v>6.7500000000000004E-2</v>
      </c>
      <c r="E109" s="20">
        <v>0.25</v>
      </c>
      <c r="F109" s="21">
        <f>$B$1 / EXP(_xlfn.NORM.INV(E109 * EXP($B$4*$B$2), 0, 1) * D109 * SQRT($B$2) - ($B$3 - $B$4 + D109^2/2)*$B$2)</f>
        <v>1.099119497892739</v>
      </c>
      <c r="G109" s="22">
        <f>EXP(-$B$4*$B$2)*_xlfn.NORM.DIST(1/(D109*SQRT($B$2)) * (LN($B$1 / F109) + ($B$3 - $B$4 + D109^2/2)*$B$2), 0, 1, 1)</f>
        <v>0.25000000000000033</v>
      </c>
      <c r="H109" s="3"/>
      <c r="J109" s="18" t="s">
        <v>7</v>
      </c>
      <c r="K109" s="27">
        <f>$B$22</f>
        <v>1.5E-3</v>
      </c>
      <c r="L109" s="18" t="s">
        <v>19</v>
      </c>
      <c r="M109" s="19">
        <f>K106 + K109 + K107/2</f>
        <v>6.6500000000000004E-2</v>
      </c>
      <c r="N109" s="20">
        <v>0.25</v>
      </c>
      <c r="O109" s="21">
        <f>$B$1 / EXP(_xlfn.NORM.INV(N109 * EXP($B$4*$B$2), 0, 1) * M109 * SQRT($B$2) - ($B$3 - $B$4 + M109^2/2)*$B$2)</f>
        <v>1.0987342735852066</v>
      </c>
      <c r="P109" s="22">
        <f>EXP(-$B$4*$B$2)*_xlfn.NORM.DIST(1/(M109*SQRT($B$2)) * (LN($B$1 / O109) + ($B$3 - $B$4 + M109^2/2)*$B$2), 0, 1, 1)</f>
        <v>0.25000000000000033</v>
      </c>
      <c r="Q109" s="3"/>
      <c r="R109" s="3"/>
      <c r="Y109" s="32">
        <f>Y108+$X$10</f>
        <v>1.0989999999999891</v>
      </c>
      <c r="Z109" s="7">
        <f t="shared" si="3"/>
        <v>1000000</v>
      </c>
    </row>
    <row r="110" spans="1:26" x14ac:dyDescent="0.35">
      <c r="A110" s="18" t="s">
        <v>9</v>
      </c>
      <c r="B110" s="27">
        <f>$B$23</f>
        <v>4.0000000000000001E-3</v>
      </c>
      <c r="C110" s="18" t="s">
        <v>20</v>
      </c>
      <c r="D110" s="19">
        <f>B106 + B110 + B108/2</f>
        <v>6.7000000000000004E-2</v>
      </c>
      <c r="E110" s="20">
        <v>0.1</v>
      </c>
      <c r="F110" s="21">
        <f>$B$1 / EXP(_xlfn.NORM.INV(E110 * EXP($B$4*$B$2), 0, 1) * D110 * SQRT($B$2) - ($B$3 - $B$4 + D110^2/2)*$B$2)</f>
        <v>1.1215756522217628</v>
      </c>
      <c r="G110" s="22">
        <f>EXP(-$B$4*$B$2)*_xlfn.NORM.DIST(1/(D110*SQRT($B$2)) * (LN($B$1 / F110) + ($B$3 - $B$4 + D110^2/2)*$B$2), 0, 1, 1)</f>
        <v>0.10000000000000002</v>
      </c>
      <c r="H110" s="3"/>
      <c r="J110" s="18" t="s">
        <v>9</v>
      </c>
      <c r="K110" s="19">
        <f>$B$23+$F$12</f>
        <v>5.0000000000000001E-3</v>
      </c>
      <c r="L110" s="18" t="s">
        <v>20</v>
      </c>
      <c r="M110" s="19">
        <f>K106 + K110 + K108/2</f>
        <v>6.8000000000000005E-2</v>
      </c>
      <c r="N110" s="20">
        <v>0.1</v>
      </c>
      <c r="O110" s="21">
        <f>$B$1 / EXP(_xlfn.NORM.INV(N110 * EXP($B$4*$B$2), 0, 1) * M110 * SQRT($B$2) - ($B$3 - $B$4 + M110^2/2)*$B$2)</f>
        <v>1.1223106988014795</v>
      </c>
      <c r="P110" s="22">
        <f>EXP(-$B$4*$B$2)*_xlfn.NORM.DIST(1/(M110*SQRT($B$2)) * (LN($B$1 / O110) + ($B$3 - $B$4 + M110^2/2)*$B$2), 0, 1, 1)</f>
        <v>9.9999999999999353E-2</v>
      </c>
      <c r="Q110" s="3"/>
      <c r="R110" s="3"/>
      <c r="Y110" s="32">
        <f>Y109+$X$10</f>
        <v>1.099999999999989</v>
      </c>
      <c r="Z110" s="7">
        <f t="shared" si="3"/>
        <v>1000000</v>
      </c>
    </row>
    <row r="111" spans="1:26" x14ac:dyDescent="0.35">
      <c r="A111" s="11"/>
      <c r="B111" s="12"/>
      <c r="C111" s="11"/>
      <c r="D111" s="12"/>
      <c r="E111" s="13"/>
      <c r="F111" s="14"/>
      <c r="G111" s="12"/>
      <c r="J111" s="11"/>
      <c r="K111" s="12"/>
      <c r="L111" s="11"/>
      <c r="M111" s="12"/>
      <c r="N111" s="13"/>
      <c r="O111" s="14"/>
      <c r="P111" s="12"/>
      <c r="Y111" s="32">
        <f>Y110+$X$10</f>
        <v>1.1009999999999889</v>
      </c>
      <c r="Z111" s="7">
        <f t="shared" si="3"/>
        <v>0</v>
      </c>
    </row>
    <row r="112" spans="1:26" x14ac:dyDescent="0.35">
      <c r="A112" s="25" t="s">
        <v>57</v>
      </c>
      <c r="B112" s="12"/>
      <c r="C112" s="11"/>
      <c r="D112" s="12"/>
      <c r="E112" s="13"/>
      <c r="F112" s="14"/>
      <c r="G112" s="12"/>
      <c r="J112" s="25" t="s">
        <v>57</v>
      </c>
      <c r="K112" s="12"/>
      <c r="L112" s="11"/>
      <c r="M112" s="12"/>
      <c r="N112" s="13"/>
      <c r="O112" s="14"/>
      <c r="P112" s="12"/>
      <c r="Y112" s="32">
        <f>Y111+$X$10</f>
        <v>1.1019999999999888</v>
      </c>
      <c r="Z112" s="7">
        <f t="shared" si="3"/>
        <v>0</v>
      </c>
    </row>
    <row r="113" spans="1:26" x14ac:dyDescent="0.35">
      <c r="A113" s="11" t="s">
        <v>54</v>
      </c>
      <c r="B113" s="12"/>
      <c r="C113" s="11"/>
      <c r="D113" s="12"/>
      <c r="E113" s="13"/>
      <c r="F113" s="14"/>
      <c r="G113" s="12"/>
      <c r="H113" s="5"/>
      <c r="J113" s="11" t="s">
        <v>54</v>
      </c>
      <c r="K113" s="12"/>
      <c r="L113" s="11"/>
      <c r="M113" s="12"/>
      <c r="N113" s="13"/>
      <c r="O113" s="14"/>
      <c r="P113" s="12"/>
      <c r="Q113" s="5"/>
      <c r="R113" s="7"/>
      <c r="Y113" s="32">
        <f>Y112+$X$10</f>
        <v>1.1029999999999887</v>
      </c>
      <c r="Z113" s="7">
        <f t="shared" si="3"/>
        <v>0</v>
      </c>
    </row>
    <row r="114" spans="1:26" x14ac:dyDescent="0.35">
      <c r="A114" s="11"/>
      <c r="B114" s="12"/>
      <c r="C114" s="11"/>
      <c r="D114" s="12"/>
      <c r="E114" s="13"/>
      <c r="F114" s="14"/>
      <c r="G114" s="12"/>
      <c r="H114" s="5"/>
      <c r="J114" s="11"/>
      <c r="K114" s="12"/>
      <c r="L114" s="11"/>
      <c r="M114" s="12"/>
      <c r="N114" s="13"/>
      <c r="O114" s="14"/>
      <c r="P114" s="12"/>
      <c r="Q114" s="5"/>
      <c r="R114" s="7"/>
      <c r="Y114" s="32">
        <f>Y113+$X$10</f>
        <v>1.1039999999999885</v>
      </c>
      <c r="Z114" s="7">
        <f t="shared" si="3"/>
        <v>0</v>
      </c>
    </row>
    <row r="115" spans="1:26" x14ac:dyDescent="0.35">
      <c r="A115" s="17" t="s">
        <v>37</v>
      </c>
      <c r="B115" s="17"/>
      <c r="C115" s="11"/>
      <c r="D115" t="s">
        <v>58</v>
      </c>
      <c r="F115" s="14"/>
      <c r="G115" s="12"/>
      <c r="H115" s="5"/>
      <c r="J115" s="17" t="s">
        <v>37</v>
      </c>
      <c r="K115" s="17"/>
      <c r="L115" s="11"/>
      <c r="M115" t="s">
        <v>58</v>
      </c>
      <c r="O115" s="14"/>
      <c r="P115" s="12"/>
      <c r="Q115" s="5"/>
      <c r="R115" s="7"/>
      <c r="Y115" s="32">
        <f>Y114+$X$10</f>
        <v>1.1049999999999884</v>
      </c>
      <c r="Z115" s="7">
        <f t="shared" si="3"/>
        <v>0</v>
      </c>
    </row>
    <row r="116" spans="1:26" x14ac:dyDescent="0.35">
      <c r="A116" s="18" t="s">
        <v>15</v>
      </c>
      <c r="B116" s="18" t="s">
        <v>16</v>
      </c>
      <c r="C116" s="11"/>
      <c r="D116" s="18" t="s">
        <v>24</v>
      </c>
      <c r="E116" s="22">
        <f>INDEX(LINEST(D106:D110, A117:B121, 1, 0), 3)</f>
        <v>6.8529482251158971E-2</v>
      </c>
      <c r="F116" s="14"/>
      <c r="G116" s="12"/>
      <c r="H116" s="5"/>
      <c r="J116" s="18" t="s">
        <v>15</v>
      </c>
      <c r="K116" s="18" t="s">
        <v>16</v>
      </c>
      <c r="L116" s="11"/>
      <c r="M116" s="18" t="s">
        <v>24</v>
      </c>
      <c r="N116" s="22">
        <f>INDEX(LINEST(M106:M110, J117:K121, 1, 0), 3)</f>
        <v>6.7717371384625413E-2</v>
      </c>
      <c r="O116" s="14"/>
      <c r="P116" s="12"/>
      <c r="Q116" s="5"/>
      <c r="R116" s="7"/>
      <c r="Y116" s="32">
        <f>Y115+$X$10</f>
        <v>1.1059999999999883</v>
      </c>
      <c r="Z116" s="7">
        <f t="shared" si="3"/>
        <v>0</v>
      </c>
    </row>
    <row r="117" spans="1:26" x14ac:dyDescent="0.35">
      <c r="A117" s="22">
        <f>LN(F106 / $B$5)</f>
        <v>-4.974167960264423E-2</v>
      </c>
      <c r="B117" s="22">
        <f>A117^2</f>
        <v>2.474234689692113E-3</v>
      </c>
      <c r="C117" s="11"/>
      <c r="D117" s="18" t="s">
        <v>26</v>
      </c>
      <c r="E117" s="22">
        <f>INDEX(LINEST(D106:D110, A117:B121, 1, 0), 2)</f>
        <v>-9.1422649793880956E-2</v>
      </c>
      <c r="F117" s="14"/>
      <c r="G117" s="12"/>
      <c r="H117" s="5"/>
      <c r="J117" s="22">
        <f>LN(O106 / $B$5)</f>
        <v>-5.0386550386889488E-2</v>
      </c>
      <c r="K117" s="22">
        <f>J117^2</f>
        <v>2.5388044598905531E-3</v>
      </c>
      <c r="L117" s="11"/>
      <c r="M117" s="18" t="s">
        <v>26</v>
      </c>
      <c r="N117" s="22">
        <f>INDEX(LINEST(M106:M110, J117:K121, 1, 0), 2)</f>
        <v>-8.6658312670177345E-2</v>
      </c>
      <c r="O117" s="14"/>
      <c r="P117" s="12"/>
      <c r="Q117" s="5"/>
      <c r="R117" s="7"/>
      <c r="Y117" s="32">
        <f>Y116+$X$10</f>
        <v>1.1069999999999882</v>
      </c>
      <c r="Z117" s="7">
        <f t="shared" si="3"/>
        <v>0</v>
      </c>
    </row>
    <row r="118" spans="1:26" x14ac:dyDescent="0.35">
      <c r="A118" s="22">
        <f>LN(F107 / $B$5)</f>
        <v>-2.4550481059721338E-2</v>
      </c>
      <c r="B118" s="22">
        <f>A118^2</f>
        <v>6.0272612026373619E-4</v>
      </c>
      <c r="C118" s="11"/>
      <c r="D118" s="18" t="s">
        <v>27</v>
      </c>
      <c r="E118" s="22">
        <f>INDEX(LINEST(D106:D110, A117:B121, 1, 0), 1)</f>
        <v>1.3031840635849987</v>
      </c>
      <c r="F118" s="14"/>
      <c r="G118" s="12"/>
      <c r="H118" s="5"/>
      <c r="J118" s="22">
        <f>LN(O107 / $B$5)</f>
        <v>-2.4220791234759571E-2</v>
      </c>
      <c r="K118" s="22">
        <f>J118^2</f>
        <v>5.8664672803780606E-4</v>
      </c>
      <c r="L118" s="11"/>
      <c r="M118" s="18" t="s">
        <v>27</v>
      </c>
      <c r="N118" s="22">
        <f>INDEX(LINEST(M106:M110, J117:K121, 1, 0), 1)</f>
        <v>2.0166682719706097</v>
      </c>
      <c r="O118" s="14"/>
      <c r="P118" s="12"/>
      <c r="Q118" s="5"/>
      <c r="R118" s="7"/>
      <c r="Y118" s="32">
        <f>Y117+$X$10</f>
        <v>1.1079999999999881</v>
      </c>
      <c r="Z118" s="7">
        <f t="shared" si="3"/>
        <v>0</v>
      </c>
    </row>
    <row r="119" spans="1:26" x14ac:dyDescent="0.35">
      <c r="A119" s="22">
        <f>LN(F108 / $B$5)</f>
        <v>1.9778039644311973E-4</v>
      </c>
      <c r="B119" s="22">
        <f>A119^2</f>
        <v>3.9117085217197607E-8</v>
      </c>
      <c r="C119" s="11"/>
      <c r="F119" s="14"/>
      <c r="G119" s="12"/>
      <c r="H119" s="5"/>
      <c r="J119" s="22">
        <f>LN(O108 / $B$5)</f>
        <v>1.9778039644311973E-4</v>
      </c>
      <c r="K119" s="22">
        <f>J119^2</f>
        <v>3.9117085217197607E-8</v>
      </c>
      <c r="L119" s="11"/>
      <c r="O119" s="14"/>
      <c r="P119" s="12"/>
      <c r="Q119" s="5"/>
      <c r="R119" s="7"/>
      <c r="Y119" s="32">
        <f>Y118+$X$10</f>
        <v>1.108999999999988</v>
      </c>
      <c r="Z119" s="7">
        <f t="shared" si="3"/>
        <v>0</v>
      </c>
    </row>
    <row r="120" spans="1:26" x14ac:dyDescent="0.35">
      <c r="A120" s="22">
        <f>LN(F109 / $B$5)</f>
        <v>2.3100754333028922E-2</v>
      </c>
      <c r="B120" s="22">
        <f>A120^2</f>
        <v>5.3364485075495444E-4</v>
      </c>
      <c r="C120" s="11"/>
      <c r="D120" s="12"/>
      <c r="E120" s="13"/>
      <c r="F120" s="14"/>
      <c r="G120" s="12"/>
      <c r="H120" s="5"/>
      <c r="J120" s="22">
        <f>LN(O109 / $B$5)</f>
        <v>2.2750208435502725E-2</v>
      </c>
      <c r="K120" s="22">
        <f>J120^2</f>
        <v>5.1757198385881937E-4</v>
      </c>
      <c r="L120" s="11"/>
      <c r="M120" s="12"/>
      <c r="N120" s="13"/>
      <c r="O120" s="14"/>
      <c r="P120" s="12"/>
      <c r="Q120" s="5"/>
      <c r="R120" s="7"/>
      <c r="Y120" s="32">
        <f>Y119+$X$10</f>
        <v>1.1099999999999879</v>
      </c>
      <c r="Z120" s="7">
        <f t="shared" si="3"/>
        <v>0</v>
      </c>
    </row>
    <row r="121" spans="1:26" x14ac:dyDescent="0.35">
      <c r="A121" s="22">
        <f>LN(F110 / $B$5)</f>
        <v>4.3325880512575798E-2</v>
      </c>
      <c r="B121" s="22">
        <f>A121^2</f>
        <v>1.8771319221899954E-3</v>
      </c>
      <c r="C121" s="11"/>
      <c r="D121" s="12"/>
      <c r="E121" s="13"/>
      <c r="F121" s="14"/>
      <c r="G121" s="12"/>
      <c r="H121" s="5"/>
      <c r="J121" s="22">
        <f>LN(O110 / $B$5)</f>
        <v>4.3981035445599351E-2</v>
      </c>
      <c r="K121" s="22">
        <f>J121^2</f>
        <v>1.9343314788670665E-3</v>
      </c>
      <c r="L121" s="11"/>
      <c r="M121" s="12"/>
      <c r="N121" s="13"/>
      <c r="O121" s="14"/>
      <c r="P121" s="12"/>
      <c r="Q121" s="5"/>
      <c r="R121" s="7"/>
      <c r="Y121" s="32">
        <f>Y120+$X$10</f>
        <v>1.1109999999999878</v>
      </c>
      <c r="Z121" s="7">
        <f t="shared" si="3"/>
        <v>0</v>
      </c>
    </row>
    <row r="122" spans="1:26" ht="14" customHeight="1" x14ac:dyDescent="0.35">
      <c r="H122" s="5"/>
      <c r="Q122" s="5"/>
      <c r="R122" s="7"/>
      <c r="Y122" s="32">
        <f>Y121+$X$10</f>
        <v>1.1119999999999877</v>
      </c>
      <c r="Z122" s="7">
        <f t="shared" si="3"/>
        <v>0</v>
      </c>
    </row>
    <row r="123" spans="1:26" x14ac:dyDescent="0.35">
      <c r="A123" s="18"/>
      <c r="B123" s="18" t="s">
        <v>21</v>
      </c>
      <c r="C123" s="18" t="s">
        <v>11</v>
      </c>
      <c r="D123" s="18" t="s">
        <v>22</v>
      </c>
      <c r="E123" s="18" t="s">
        <v>23</v>
      </c>
      <c r="F123" s="18" t="s">
        <v>38</v>
      </c>
      <c r="H123" s="5"/>
      <c r="J123" s="18"/>
      <c r="K123" s="18" t="s">
        <v>21</v>
      </c>
      <c r="L123" s="18" t="s">
        <v>11</v>
      </c>
      <c r="M123" s="18" t="s">
        <v>22</v>
      </c>
      <c r="N123" s="18" t="s">
        <v>23</v>
      </c>
      <c r="O123" s="18" t="s">
        <v>38</v>
      </c>
      <c r="Q123" s="5"/>
      <c r="R123" s="7"/>
      <c r="Y123" s="32">
        <f>Y122+$X$10</f>
        <v>1.1129999999999876</v>
      </c>
      <c r="Z123" s="7">
        <f t="shared" si="3"/>
        <v>0</v>
      </c>
    </row>
    <row r="124" spans="1:26" x14ac:dyDescent="0.35">
      <c r="A124" s="18" t="s">
        <v>1</v>
      </c>
      <c r="B124" s="23">
        <f>$F$3</f>
        <v>1.05</v>
      </c>
      <c r="C124" s="19">
        <f>E116 + E117*LN(B124/$B$5) + E118*LN(B124/$B$5)^2</f>
        <v>7.1264027556142459E-2</v>
      </c>
      <c r="D124" s="24">
        <f>1 / (C124 * SQRT($B$2)) * (LN($B$1/B124) + ($B$3-$B$4 + C124^2/2)*$B$2)</f>
        <v>0.65259585529330055</v>
      </c>
      <c r="E124" s="24">
        <f>1 / (C124 * SQRT($B$2)) * (LN($B$1/B124) + ($B$3-$B$4 - C124^2/2)*$B$2)</f>
        <v>0.61696384151522932</v>
      </c>
      <c r="F124" s="26">
        <f>($B$1*EXP(-$B$4*$B$2)*_xlfn.NORM.DIST(D124,0,1,1) - B124*EXP(-$B$3*$B$2)*_xlfn.NORM.DIST(E124, 0, 1, 1)) * $F$2</f>
        <v>29675.314120430674</v>
      </c>
      <c r="H124" s="5"/>
      <c r="J124" s="18" t="s">
        <v>1</v>
      </c>
      <c r="K124" s="23">
        <f>$F$3</f>
        <v>1.05</v>
      </c>
      <c r="L124" s="19">
        <f>N116 + N117*LN(K124/$B$5) + N118*LN(K124/$B$5)^2</f>
        <v>7.070917015252591E-2</v>
      </c>
      <c r="M124" s="24">
        <f>1 / (L124 * SQRT($B$2)) * (LN($B$1/K124) + ($B$3-$B$4 + L124^2/2)*$B$2)</f>
        <v>0.6574382812639975</v>
      </c>
      <c r="N124" s="24">
        <f>1 / (L124 * SQRT($B$2)) * (LN($B$1/K124) + ($B$3-$B$4 - L124^2/2)*$B$2)</f>
        <v>0.62208369618773462</v>
      </c>
      <c r="O124" s="26">
        <f>($B$1*EXP(-$B$4*$B$2)*_xlfn.NORM.DIST(M124,0,1,1) - K124*EXP(-$B$3*$B$2)*_xlfn.NORM.DIST(N124, 0, 1, 1)) * $F$2</f>
        <v>29580.585696927119</v>
      </c>
      <c r="Q124" s="5"/>
      <c r="R124" s="7"/>
      <c r="Y124" s="32">
        <f>Y123+$X$10</f>
        <v>1.1139999999999874</v>
      </c>
      <c r="Z124" s="7">
        <f t="shared" si="3"/>
        <v>0</v>
      </c>
    </row>
    <row r="125" spans="1:26" x14ac:dyDescent="0.35">
      <c r="A125" s="18" t="s">
        <v>25</v>
      </c>
      <c r="B125" s="23">
        <f>$F$3 + $F$13</f>
        <v>1.0501</v>
      </c>
      <c r="C125" s="19">
        <f>E116 + E117*LN(B125/$B$5) + E118*LN(B125/$B$5)^2</f>
        <v>7.1249718652792615E-2</v>
      </c>
      <c r="D125" s="24">
        <f>1 / (C125 * SQRT($B$2)) * (LN($B$1/B125) + ($B$3-$B$4 + C125^2/2)*$B$2)</f>
        <v>0.65004652601836699</v>
      </c>
      <c r="E125" s="24">
        <f>1 / (C125 * SQRT($B$2)) * (LN($B$1/B125) + ($B$3-$B$4 - C125^2/2)*$B$2)</f>
        <v>0.61442166669197062</v>
      </c>
      <c r="F125" s="26">
        <f>($B$1*EXP(-$B$4*$B$2)*_xlfn.NORM.DIST(D125,0,1,1) - B125*EXP(-$B$3*$B$2)*_xlfn.NORM.DIST(E125, 0, 1, 1)) * $F$2</f>
        <v>29600.678199610764</v>
      </c>
      <c r="H125" s="5"/>
      <c r="J125" s="18" t="s">
        <v>25</v>
      </c>
      <c r="K125" s="23">
        <f>$F$3 + $F$13</f>
        <v>1.0501</v>
      </c>
      <c r="L125" s="19">
        <f>N116 + N117*LN(K125/$B$5) + N118*LN(K125/$B$5)^2</f>
        <v>7.069224769953622E-2</v>
      </c>
      <c r="M125" s="24">
        <f>1 / (L125 * SQRT($B$2)) * (LN($B$1/K125) + ($B$3-$B$4 + L125^2/2)*$B$2)</f>
        <v>0.65489288381355604</v>
      </c>
      <c r="N125" s="24">
        <f>1 / (L125 * SQRT($B$2)) * (LN($B$1/K125) + ($B$3-$B$4 - L125^2/2)*$B$2)</f>
        <v>0.61954675996378794</v>
      </c>
      <c r="O125" s="26">
        <f>($B$1*EXP(-$B$4*$B$2)*_xlfn.NORM.DIST(M125,0,1,1) - K125*EXP(-$B$3*$B$2)*_xlfn.NORM.DIST(N125, 0, 1, 1)) * $F$2</f>
        <v>29505.344947164504</v>
      </c>
      <c r="Q125" s="5"/>
      <c r="R125" s="7"/>
      <c r="Y125" s="32">
        <f>Y124+$X$10</f>
        <v>1.1149999999999873</v>
      </c>
      <c r="Z125" s="7">
        <f t="shared" si="3"/>
        <v>0</v>
      </c>
    </row>
    <row r="126" spans="1:26" x14ac:dyDescent="0.35">
      <c r="A126" s="18" t="s">
        <v>2</v>
      </c>
      <c r="B126" s="23">
        <f>$F$4</f>
        <v>1.1000000000000001</v>
      </c>
      <c r="C126" s="19">
        <f>E116 + E117*LN(B126/$B$5) + E118*LN(B126/$B$5)^2</f>
        <v>6.7088828084752292E-2</v>
      </c>
      <c r="D126" s="24">
        <f>1 / (C126 * SQRT($B$2)) * (LN($B$1/B126) + ($B$3-$B$4 + C126^2/2)*$B$2)</f>
        <v>-0.69576166822598962</v>
      </c>
      <c r="E126" s="24">
        <f>1 / (C126 * SQRT($B$2)) * (LN($B$1/B126) + ($B$3-$B$4 - C126^2/2)*$B$2)</f>
        <v>-0.72930608226836591</v>
      </c>
      <c r="F126" s="26">
        <f>($B$1*EXP(-$B$4*$B$2)*_xlfn.NORM.DIST(D126,0,1,1) - B126*EXP(-$B$3*$B$2)*_xlfn.NORM.DIST(E126, 0, 1, 1)) * $F$2</f>
        <v>5036.018350606686</v>
      </c>
      <c r="H126" s="5"/>
      <c r="J126" s="18" t="s">
        <v>2</v>
      </c>
      <c r="K126" s="23">
        <f>$F$4</f>
        <v>1.1000000000000001</v>
      </c>
      <c r="L126" s="19">
        <f>N116 + N117*LN(K126/$B$5) + N118*LN(K126/$B$5)^2</f>
        <v>6.6798193712925641E-2</v>
      </c>
      <c r="M126" s="24">
        <f>1 / (L126 * SQRT($B$2)) * (LN($B$1/K126) + ($B$3-$B$4 + L126^2/2)*$B$2)</f>
        <v>-0.69893451297259679</v>
      </c>
      <c r="N126" s="24">
        <f>1 / (L126 * SQRT($B$2)) * (LN($B$1/K126) + ($B$3-$B$4 - L126^2/2)*$B$2)</f>
        <v>-0.7323336098290596</v>
      </c>
      <c r="O126" s="26">
        <f>($B$1*EXP(-$B$4*$B$2)*_xlfn.NORM.DIST(M126,0,1,1) - K126*EXP(-$B$3*$B$2)*_xlfn.NORM.DIST(N126, 0, 1, 1)) * $F$2</f>
        <v>4987.7998331544495</v>
      </c>
      <c r="Q126" s="5"/>
      <c r="R126" s="7"/>
      <c r="Y126" s="32">
        <f>Y125+$X$10</f>
        <v>1.1159999999999872</v>
      </c>
      <c r="Z126" s="7">
        <f t="shared" si="3"/>
        <v>0</v>
      </c>
    </row>
    <row r="127" spans="1:26" x14ac:dyDescent="0.35">
      <c r="A127" s="18" t="s">
        <v>28</v>
      </c>
      <c r="B127" s="23">
        <f>$F$4+$F$13</f>
        <v>1.1001000000000001</v>
      </c>
      <c r="C127" s="19">
        <f>E116 + E117*LN(B127/$B$5) + E118*LN(B127/$B$5)^2</f>
        <v>6.7086191114208257E-2</v>
      </c>
      <c r="D127" s="24">
        <f>1 / (C127 * SQRT($B$2)) * (LN($B$1/B127) + ($B$3-$B$4 + C127^2/2)*$B$2)</f>
        <v>-0.69850042968677195</v>
      </c>
      <c r="E127" s="24">
        <f>1 / (C127 * SQRT($B$2)) * (LN($B$1/B127) + ($B$3-$B$4 - C127^2/2)*$B$2)</f>
        <v>-0.73204352524387595</v>
      </c>
      <c r="F127" s="26">
        <f>($B$1*EXP(-$B$4*$B$2)*_xlfn.NORM.DIST(D127,0,1,1) - B127*EXP(-$B$3*$B$2)*_xlfn.NORM.DIST(E127, 0, 1, 1)) * $F$2</f>
        <v>5012.6206960937616</v>
      </c>
      <c r="H127" s="5"/>
      <c r="J127" s="18" t="s">
        <v>28</v>
      </c>
      <c r="K127" s="23">
        <f>$F$4+$F$13</f>
        <v>1.1001000000000001</v>
      </c>
      <c r="L127" s="19">
        <f>N116 + N117*LN(K127/$B$5) + N118*LN(K127/$B$5)^2</f>
        <v>6.6799096211198866E-2</v>
      </c>
      <c r="M127" s="24">
        <f>1 / (L127 * SQRT($B$2)) * (LN($B$1/K127) + ($B$3-$B$4 + L127^2/2)*$B$2)</f>
        <v>-0.70164636085840482</v>
      </c>
      <c r="N127" s="24">
        <f>1 / (L127 * SQRT($B$2)) * (LN($B$1/K127) + ($B$3-$B$4 - L127^2/2)*$B$2)</f>
        <v>-0.73504590896400424</v>
      </c>
      <c r="O127" s="26">
        <f>($B$1*EXP(-$B$4*$B$2)*_xlfn.NORM.DIST(M127,0,1,1) - K127*EXP(-$B$3*$B$2)*_xlfn.NORM.DIST(N127, 0, 1, 1)) * $F$2</f>
        <v>4965.080018404733</v>
      </c>
      <c r="Q127" s="5"/>
      <c r="R127" s="7"/>
      <c r="Y127" s="32">
        <f>Y126+$X$10</f>
        <v>1.1169999999999871</v>
      </c>
      <c r="Z127" s="7">
        <f t="shared" si="3"/>
        <v>0</v>
      </c>
    </row>
    <row r="128" spans="1:26" x14ac:dyDescent="0.35">
      <c r="H128" s="5"/>
      <c r="Q128" s="5"/>
      <c r="R128" s="7"/>
      <c r="Y128" s="32">
        <f>Y127+$X$10</f>
        <v>1.117999999999987</v>
      </c>
      <c r="Z128" s="7">
        <f t="shared" si="3"/>
        <v>0</v>
      </c>
    </row>
    <row r="129" spans="1:26" x14ac:dyDescent="0.35">
      <c r="A129" s="18" t="s">
        <v>29</v>
      </c>
      <c r="B129" s="26">
        <f>(F124 - F125) / $F$13</f>
        <v>746359.20819910092</v>
      </c>
      <c r="C129" s="18" t="s">
        <v>30</v>
      </c>
      <c r="D129" s="26">
        <f>(F126 - F127) / $F$13</f>
        <v>233976.54512924419</v>
      </c>
      <c r="E129" s="18" t="s">
        <v>0</v>
      </c>
      <c r="F129" s="26">
        <f>B129-D129</f>
        <v>512382.6630698567</v>
      </c>
      <c r="H129" s="5"/>
      <c r="J129" s="18" t="s">
        <v>29</v>
      </c>
      <c r="K129" s="26">
        <f>(O124 - O125) / $F$13</f>
        <v>752407.49762615445</v>
      </c>
      <c r="L129" s="18" t="s">
        <v>30</v>
      </c>
      <c r="M129" s="26">
        <f>(O126 - O127) / $F$13</f>
        <v>227198.14749716534</v>
      </c>
      <c r="N129" s="18" t="s">
        <v>0</v>
      </c>
      <c r="O129" s="26">
        <f>K129-M129</f>
        <v>525209.35012898908</v>
      </c>
      <c r="Q129" s="5"/>
      <c r="R129" s="7"/>
      <c r="Y129" s="32">
        <f>Y128+$X$10</f>
        <v>1.1189999999999869</v>
      </c>
      <c r="Z129" s="7">
        <f t="shared" si="3"/>
        <v>0</v>
      </c>
    </row>
    <row r="130" spans="1:26" x14ac:dyDescent="0.35">
      <c r="N130" s="15"/>
      <c r="Y130" s="32">
        <f>Y129+$X$10</f>
        <v>1.1199999999999868</v>
      </c>
      <c r="Z130" s="7">
        <f t="shared" si="3"/>
        <v>0</v>
      </c>
    </row>
    <row r="131" spans="1:26" x14ac:dyDescent="0.35">
      <c r="N131" s="15"/>
      <c r="Y131" s="32">
        <f>Y130+$X$10</f>
        <v>1.1209999999999867</v>
      </c>
      <c r="Z131" s="7">
        <f t="shared" si="3"/>
        <v>0</v>
      </c>
    </row>
    <row r="132" spans="1:26" x14ac:dyDescent="0.35">
      <c r="N132" s="15"/>
      <c r="Y132" s="32">
        <f>Y131+$X$10</f>
        <v>1.1219999999999866</v>
      </c>
      <c r="Z132" s="7">
        <f t="shared" si="3"/>
        <v>0</v>
      </c>
    </row>
    <row r="133" spans="1:26" x14ac:dyDescent="0.35">
      <c r="N133" s="15"/>
      <c r="Y133" s="32">
        <f>Y132+$X$10</f>
        <v>1.1229999999999865</v>
      </c>
      <c r="Z133" s="7">
        <f t="shared" si="3"/>
        <v>0</v>
      </c>
    </row>
    <row r="134" spans="1:26" x14ac:dyDescent="0.35">
      <c r="N134" s="15"/>
      <c r="Y134" s="32">
        <f>Y133+$X$10</f>
        <v>1.1239999999999863</v>
      </c>
      <c r="Z134" s="7">
        <f t="shared" si="3"/>
        <v>0</v>
      </c>
    </row>
    <row r="135" spans="1:26" x14ac:dyDescent="0.35">
      <c r="N135" s="15"/>
      <c r="Y135" s="32">
        <f>Y134+$X$10</f>
        <v>1.1249999999999862</v>
      </c>
      <c r="Z135" s="7">
        <f t="shared" si="3"/>
        <v>0</v>
      </c>
    </row>
    <row r="136" spans="1:26" x14ac:dyDescent="0.35">
      <c r="N136" s="15"/>
      <c r="Y136" s="32">
        <f>Y135+$X$10</f>
        <v>1.1259999999999861</v>
      </c>
      <c r="Z136" s="7">
        <f t="shared" si="3"/>
        <v>0</v>
      </c>
    </row>
    <row r="137" spans="1:26" x14ac:dyDescent="0.35">
      <c r="N137" s="15"/>
      <c r="Y137" s="32">
        <f>Y136+$X$10</f>
        <v>1.126999999999986</v>
      </c>
      <c r="Z137" s="7">
        <f t="shared" si="3"/>
        <v>0</v>
      </c>
    </row>
    <row r="138" spans="1:26" x14ac:dyDescent="0.35">
      <c r="N138" s="15"/>
      <c r="Y138" s="32">
        <f>Y137+$X$10</f>
        <v>1.1279999999999859</v>
      </c>
      <c r="Z138" s="7">
        <f t="shared" si="3"/>
        <v>0</v>
      </c>
    </row>
    <row r="139" spans="1:26" x14ac:dyDescent="0.35">
      <c r="N139" s="15"/>
      <c r="Y139" s="32">
        <f>Y138+$X$10</f>
        <v>1.1289999999999858</v>
      </c>
      <c r="Z139" s="7">
        <f t="shared" ref="Z139:Z202" si="8">IF(AND(Y139&gt;=$F$3, Y139&lt;=$F$4), $F$2, 0)</f>
        <v>0</v>
      </c>
    </row>
    <row r="140" spans="1:26" x14ac:dyDescent="0.35">
      <c r="N140" s="15"/>
      <c r="Y140" s="32">
        <f>Y139+$X$10</f>
        <v>1.1299999999999857</v>
      </c>
      <c r="Z140" s="7">
        <f t="shared" si="8"/>
        <v>0</v>
      </c>
    </row>
    <row r="141" spans="1:26" x14ac:dyDescent="0.35">
      <c r="N141" s="15"/>
      <c r="Y141" s="32">
        <f>Y140+$X$10</f>
        <v>1.1309999999999856</v>
      </c>
      <c r="Z141" s="7">
        <f t="shared" si="8"/>
        <v>0</v>
      </c>
    </row>
    <row r="142" spans="1:26" x14ac:dyDescent="0.35">
      <c r="N142" s="15"/>
      <c r="Y142" s="32">
        <f>Y141+$X$10</f>
        <v>1.1319999999999855</v>
      </c>
      <c r="Z142" s="7">
        <f t="shared" si="8"/>
        <v>0</v>
      </c>
    </row>
    <row r="143" spans="1:26" x14ac:dyDescent="0.35">
      <c r="N143" s="15"/>
      <c r="Y143" s="32">
        <f>Y142+$X$10</f>
        <v>1.1329999999999854</v>
      </c>
      <c r="Z143" s="7">
        <f t="shared" si="8"/>
        <v>0</v>
      </c>
    </row>
    <row r="144" spans="1:26" x14ac:dyDescent="0.35">
      <c r="N144" s="15"/>
      <c r="Y144" s="32">
        <f>Y143+$X$10</f>
        <v>1.1339999999999852</v>
      </c>
      <c r="Z144" s="7">
        <f t="shared" si="8"/>
        <v>0</v>
      </c>
    </row>
    <row r="145" spans="25:26" x14ac:dyDescent="0.35">
      <c r="Y145" s="32">
        <f>Y144+$X$10</f>
        <v>1.1349999999999851</v>
      </c>
      <c r="Z145" s="7">
        <f t="shared" si="8"/>
        <v>0</v>
      </c>
    </row>
    <row r="146" spans="25:26" x14ac:dyDescent="0.35">
      <c r="Y146" s="32">
        <f>Y145+$X$10</f>
        <v>1.135999999999985</v>
      </c>
      <c r="Z146" s="7">
        <f t="shared" si="8"/>
        <v>0</v>
      </c>
    </row>
    <row r="147" spans="25:26" x14ac:dyDescent="0.35">
      <c r="Y147" s="32">
        <f>Y146+$X$10</f>
        <v>1.1369999999999849</v>
      </c>
      <c r="Z147" s="7">
        <f t="shared" si="8"/>
        <v>0</v>
      </c>
    </row>
    <row r="148" spans="25:26" x14ac:dyDescent="0.35">
      <c r="Y148" s="32">
        <f>Y147+$X$10</f>
        <v>1.1379999999999848</v>
      </c>
      <c r="Z148" s="7">
        <f t="shared" si="8"/>
        <v>0</v>
      </c>
    </row>
    <row r="149" spans="25:26" x14ac:dyDescent="0.35">
      <c r="Y149" s="32">
        <f>Y148+$X$10</f>
        <v>1.1389999999999847</v>
      </c>
      <c r="Z149" s="7">
        <f t="shared" si="8"/>
        <v>0</v>
      </c>
    </row>
    <row r="150" spans="25:26" x14ac:dyDescent="0.35">
      <c r="Y150" s="32">
        <f>Y149+$X$10</f>
        <v>1.1399999999999846</v>
      </c>
      <c r="Z150" s="7">
        <f t="shared" si="8"/>
        <v>0</v>
      </c>
    </row>
    <row r="151" spans="25:26" x14ac:dyDescent="0.35">
      <c r="Y151" s="32">
        <f>Y150+$X$10</f>
        <v>1.1409999999999845</v>
      </c>
      <c r="Z151" s="7">
        <f t="shared" si="8"/>
        <v>0</v>
      </c>
    </row>
    <row r="152" spans="25:26" x14ac:dyDescent="0.35">
      <c r="Y152" s="32">
        <f>Y151+$X$10</f>
        <v>1.1419999999999844</v>
      </c>
      <c r="Z152" s="7">
        <f t="shared" si="8"/>
        <v>0</v>
      </c>
    </row>
    <row r="153" spans="25:26" x14ac:dyDescent="0.35">
      <c r="Y153" s="32">
        <f>Y152+$X$10</f>
        <v>1.1429999999999843</v>
      </c>
      <c r="Z153" s="7">
        <f t="shared" si="8"/>
        <v>0</v>
      </c>
    </row>
    <row r="154" spans="25:26" x14ac:dyDescent="0.35">
      <c r="Y154" s="32">
        <f>Y153+$X$10</f>
        <v>1.1439999999999841</v>
      </c>
      <c r="Z154" s="7">
        <f t="shared" si="8"/>
        <v>0</v>
      </c>
    </row>
    <row r="155" spans="25:26" x14ac:dyDescent="0.35">
      <c r="Y155" s="32">
        <f>Y154+$X$10</f>
        <v>1.144999999999984</v>
      </c>
      <c r="Z155" s="7">
        <f t="shared" si="8"/>
        <v>0</v>
      </c>
    </row>
    <row r="156" spans="25:26" x14ac:dyDescent="0.35">
      <c r="Y156" s="32">
        <f>Y155+$X$10</f>
        <v>1.1459999999999839</v>
      </c>
      <c r="Z156" s="7">
        <f t="shared" si="8"/>
        <v>0</v>
      </c>
    </row>
    <row r="157" spans="25:26" x14ac:dyDescent="0.35">
      <c r="Y157" s="32">
        <f>Y156+$X$10</f>
        <v>1.1469999999999838</v>
      </c>
      <c r="Z157" s="7">
        <f t="shared" si="8"/>
        <v>0</v>
      </c>
    </row>
    <row r="158" spans="25:26" x14ac:dyDescent="0.35">
      <c r="Y158" s="32">
        <f>Y157+$X$10</f>
        <v>1.1479999999999837</v>
      </c>
      <c r="Z158" s="7">
        <f t="shared" si="8"/>
        <v>0</v>
      </c>
    </row>
    <row r="159" spans="25:26" x14ac:dyDescent="0.35">
      <c r="Y159" s="32">
        <f>Y158+$X$10</f>
        <v>1.1489999999999836</v>
      </c>
      <c r="Z159" s="7">
        <f t="shared" si="8"/>
        <v>0</v>
      </c>
    </row>
    <row r="160" spans="25:26" x14ac:dyDescent="0.35">
      <c r="Y160" s="32">
        <f>Y159+$X$10</f>
        <v>1.1499999999999835</v>
      </c>
      <c r="Z160" s="7">
        <f t="shared" si="8"/>
        <v>0</v>
      </c>
    </row>
    <row r="161" spans="25:26" x14ac:dyDescent="0.35">
      <c r="Y161" s="32">
        <f>Y160+$X$10</f>
        <v>1.1509999999999834</v>
      </c>
      <c r="Z161" s="7">
        <f t="shared" si="8"/>
        <v>0</v>
      </c>
    </row>
    <row r="162" spans="25:26" x14ac:dyDescent="0.35">
      <c r="Y162" s="32">
        <f>Y161+$X$10</f>
        <v>1.1519999999999833</v>
      </c>
      <c r="Z162" s="7">
        <f t="shared" si="8"/>
        <v>0</v>
      </c>
    </row>
    <row r="163" spans="25:26" x14ac:dyDescent="0.35">
      <c r="Y163" s="32">
        <f>Y162+$X$10</f>
        <v>1.1529999999999831</v>
      </c>
      <c r="Z163" s="7">
        <f t="shared" si="8"/>
        <v>0</v>
      </c>
    </row>
    <row r="164" spans="25:26" x14ac:dyDescent="0.35">
      <c r="Y164" s="32">
        <f>Y163+$X$10</f>
        <v>1.153999999999983</v>
      </c>
      <c r="Z164" s="7">
        <f t="shared" si="8"/>
        <v>0</v>
      </c>
    </row>
    <row r="165" spans="25:26" x14ac:dyDescent="0.35">
      <c r="Y165" s="32">
        <f>Y164+$X$10</f>
        <v>1.1549999999999829</v>
      </c>
      <c r="Z165" s="7">
        <f t="shared" si="8"/>
        <v>0</v>
      </c>
    </row>
    <row r="166" spans="25:26" x14ac:dyDescent="0.35">
      <c r="Y166" s="32">
        <f>Y165+$X$10</f>
        <v>1.1559999999999828</v>
      </c>
      <c r="Z166" s="7">
        <f t="shared" si="8"/>
        <v>0</v>
      </c>
    </row>
    <row r="167" spans="25:26" x14ac:dyDescent="0.35">
      <c r="Y167" s="32">
        <f>Y166+$X$10</f>
        <v>1.1569999999999827</v>
      </c>
      <c r="Z167" s="7">
        <f t="shared" si="8"/>
        <v>0</v>
      </c>
    </row>
    <row r="168" spans="25:26" x14ac:dyDescent="0.35">
      <c r="Y168" s="32">
        <f>Y167+$X$10</f>
        <v>1.1579999999999826</v>
      </c>
      <c r="Z168" s="7">
        <f t="shared" si="8"/>
        <v>0</v>
      </c>
    </row>
    <row r="169" spans="25:26" x14ac:dyDescent="0.35">
      <c r="Y169" s="32">
        <f>Y168+$X$10</f>
        <v>1.1589999999999825</v>
      </c>
      <c r="Z169" s="7">
        <f t="shared" si="8"/>
        <v>0</v>
      </c>
    </row>
    <row r="170" spans="25:26" x14ac:dyDescent="0.35">
      <c r="Y170" s="32">
        <f>Y169+$X$10</f>
        <v>1.1599999999999824</v>
      </c>
      <c r="Z170" s="7">
        <f t="shared" si="8"/>
        <v>0</v>
      </c>
    </row>
    <row r="171" spans="25:26" x14ac:dyDescent="0.35">
      <c r="Y171" s="32">
        <f>Y170+$X$10</f>
        <v>1.1609999999999823</v>
      </c>
      <c r="Z171" s="7">
        <f t="shared" si="8"/>
        <v>0</v>
      </c>
    </row>
    <row r="172" spans="25:26" x14ac:dyDescent="0.35">
      <c r="Y172" s="32">
        <f>Y171+$X$10</f>
        <v>1.1619999999999822</v>
      </c>
      <c r="Z172" s="7">
        <f t="shared" si="8"/>
        <v>0</v>
      </c>
    </row>
    <row r="173" spans="25:26" x14ac:dyDescent="0.35">
      <c r="Y173" s="32">
        <f>Y172+$X$10</f>
        <v>1.162999999999982</v>
      </c>
      <c r="Z173" s="7">
        <f t="shared" si="8"/>
        <v>0</v>
      </c>
    </row>
    <row r="174" spans="25:26" x14ac:dyDescent="0.35">
      <c r="Y174" s="32">
        <f>Y173+$X$10</f>
        <v>1.1639999999999819</v>
      </c>
      <c r="Z174" s="7">
        <f t="shared" si="8"/>
        <v>0</v>
      </c>
    </row>
    <row r="175" spans="25:26" x14ac:dyDescent="0.35">
      <c r="Y175" s="32">
        <f>Y174+$X$10</f>
        <v>1.1649999999999818</v>
      </c>
      <c r="Z175" s="7">
        <f t="shared" si="8"/>
        <v>0</v>
      </c>
    </row>
    <row r="176" spans="25:26" x14ac:dyDescent="0.35">
      <c r="Y176" s="32">
        <f>Y175+$X$10</f>
        <v>1.1659999999999817</v>
      </c>
      <c r="Z176" s="7">
        <f t="shared" si="8"/>
        <v>0</v>
      </c>
    </row>
    <row r="177" spans="25:26" x14ac:dyDescent="0.35">
      <c r="Y177" s="32">
        <f>Y176+$X$10</f>
        <v>1.1669999999999816</v>
      </c>
      <c r="Z177" s="7">
        <f t="shared" si="8"/>
        <v>0</v>
      </c>
    </row>
    <row r="178" spans="25:26" x14ac:dyDescent="0.35">
      <c r="Y178" s="32">
        <f>Y177+$X$10</f>
        <v>1.1679999999999815</v>
      </c>
      <c r="Z178" s="7">
        <f t="shared" si="8"/>
        <v>0</v>
      </c>
    </row>
    <row r="179" spans="25:26" x14ac:dyDescent="0.35">
      <c r="Y179" s="32">
        <f>Y178+$X$10</f>
        <v>1.1689999999999814</v>
      </c>
      <c r="Z179" s="7">
        <f t="shared" si="8"/>
        <v>0</v>
      </c>
    </row>
    <row r="180" spans="25:26" x14ac:dyDescent="0.35">
      <c r="Y180" s="32">
        <f>Y179+$X$10</f>
        <v>1.1699999999999813</v>
      </c>
      <c r="Z180" s="7">
        <f t="shared" si="8"/>
        <v>0</v>
      </c>
    </row>
    <row r="181" spans="25:26" x14ac:dyDescent="0.35">
      <c r="Y181" s="32">
        <f>Y180+$X$10</f>
        <v>1.1709999999999812</v>
      </c>
      <c r="Z181" s="7">
        <f t="shared" si="8"/>
        <v>0</v>
      </c>
    </row>
    <row r="182" spans="25:26" x14ac:dyDescent="0.35">
      <c r="Y182" s="32">
        <f>Y181+$X$10</f>
        <v>1.1719999999999811</v>
      </c>
      <c r="Z182" s="7">
        <f t="shared" si="8"/>
        <v>0</v>
      </c>
    </row>
    <row r="183" spans="25:26" x14ac:dyDescent="0.35">
      <c r="Y183" s="32">
        <f>Y182+$X$10</f>
        <v>1.1729999999999809</v>
      </c>
      <c r="Z183" s="7">
        <f t="shared" si="8"/>
        <v>0</v>
      </c>
    </row>
    <row r="184" spans="25:26" x14ac:dyDescent="0.35">
      <c r="Y184" s="32">
        <f>Y183+$X$10</f>
        <v>1.1739999999999808</v>
      </c>
      <c r="Z184" s="7">
        <f t="shared" si="8"/>
        <v>0</v>
      </c>
    </row>
    <row r="185" spans="25:26" x14ac:dyDescent="0.35">
      <c r="Y185" s="32">
        <f>Y184+$X$10</f>
        <v>1.1749999999999807</v>
      </c>
      <c r="Z185" s="7">
        <f t="shared" si="8"/>
        <v>0</v>
      </c>
    </row>
    <row r="186" spans="25:26" x14ac:dyDescent="0.35">
      <c r="Y186" s="32">
        <f>Y185+$X$10</f>
        <v>1.1759999999999806</v>
      </c>
      <c r="Z186" s="7">
        <f t="shared" si="8"/>
        <v>0</v>
      </c>
    </row>
    <row r="187" spans="25:26" x14ac:dyDescent="0.35">
      <c r="Y187" s="32">
        <f>Y186+$X$10</f>
        <v>1.1769999999999805</v>
      </c>
      <c r="Z187" s="7">
        <f t="shared" si="8"/>
        <v>0</v>
      </c>
    </row>
    <row r="188" spans="25:26" x14ac:dyDescent="0.35">
      <c r="Y188" s="32">
        <f>Y187+$X$10</f>
        <v>1.1779999999999804</v>
      </c>
      <c r="Z188" s="7">
        <f t="shared" si="8"/>
        <v>0</v>
      </c>
    </row>
    <row r="189" spans="25:26" x14ac:dyDescent="0.35">
      <c r="Y189" s="32">
        <f>Y188+$X$10</f>
        <v>1.1789999999999803</v>
      </c>
      <c r="Z189" s="7">
        <f t="shared" si="8"/>
        <v>0</v>
      </c>
    </row>
    <row r="190" spans="25:26" x14ac:dyDescent="0.35">
      <c r="Y190" s="32">
        <f>Y189+$X$10</f>
        <v>1.1799999999999802</v>
      </c>
      <c r="Z190" s="7">
        <f t="shared" si="8"/>
        <v>0</v>
      </c>
    </row>
    <row r="191" spans="25:26" x14ac:dyDescent="0.35">
      <c r="Y191" s="32">
        <f>Y190+$X$10</f>
        <v>1.1809999999999801</v>
      </c>
      <c r="Z191" s="7">
        <f t="shared" si="8"/>
        <v>0</v>
      </c>
    </row>
    <row r="192" spans="25:26" x14ac:dyDescent="0.35">
      <c r="Y192" s="32">
        <f>Y191+$X$10</f>
        <v>1.18199999999998</v>
      </c>
      <c r="Z192" s="7">
        <f t="shared" si="8"/>
        <v>0</v>
      </c>
    </row>
    <row r="193" spans="25:26" x14ac:dyDescent="0.35">
      <c r="Y193" s="32">
        <f>Y192+$X$10</f>
        <v>1.1829999999999798</v>
      </c>
      <c r="Z193" s="7">
        <f t="shared" si="8"/>
        <v>0</v>
      </c>
    </row>
    <row r="194" spans="25:26" x14ac:dyDescent="0.35">
      <c r="Y194" s="32">
        <f>Y193+$X$10</f>
        <v>1.1839999999999797</v>
      </c>
      <c r="Z194" s="7">
        <f t="shared" si="8"/>
        <v>0</v>
      </c>
    </row>
    <row r="195" spans="25:26" x14ac:dyDescent="0.35">
      <c r="Y195" s="32">
        <f>Y194+$X$10</f>
        <v>1.1849999999999796</v>
      </c>
      <c r="Z195" s="7">
        <f t="shared" si="8"/>
        <v>0</v>
      </c>
    </row>
    <row r="196" spans="25:26" x14ac:dyDescent="0.35">
      <c r="Y196" s="32">
        <f>Y195+$X$10</f>
        <v>1.1859999999999795</v>
      </c>
      <c r="Z196" s="7">
        <f t="shared" si="8"/>
        <v>0</v>
      </c>
    </row>
    <row r="197" spans="25:26" x14ac:dyDescent="0.35">
      <c r="Y197" s="32">
        <f>Y196+$X$10</f>
        <v>1.1869999999999794</v>
      </c>
      <c r="Z197" s="7">
        <f t="shared" si="8"/>
        <v>0</v>
      </c>
    </row>
    <row r="198" spans="25:26" x14ac:dyDescent="0.35">
      <c r="Y198" s="32">
        <f>Y197+$X$10</f>
        <v>1.1879999999999793</v>
      </c>
      <c r="Z198" s="7">
        <f t="shared" si="8"/>
        <v>0</v>
      </c>
    </row>
    <row r="199" spans="25:26" x14ac:dyDescent="0.35">
      <c r="Y199" s="32">
        <f>Y198+$X$10</f>
        <v>1.1889999999999792</v>
      </c>
      <c r="Z199" s="7">
        <f t="shared" si="8"/>
        <v>0</v>
      </c>
    </row>
    <row r="200" spans="25:26" x14ac:dyDescent="0.35">
      <c r="Y200" s="32">
        <f>Y199+$X$10</f>
        <v>1.1899999999999791</v>
      </c>
      <c r="Z200" s="7">
        <f t="shared" si="8"/>
        <v>0</v>
      </c>
    </row>
    <row r="201" spans="25:26" x14ac:dyDescent="0.35">
      <c r="Y201" s="32">
        <f>Y200+$X$10</f>
        <v>1.190999999999979</v>
      </c>
      <c r="Z201" s="7">
        <f t="shared" si="8"/>
        <v>0</v>
      </c>
    </row>
    <row r="202" spans="25:26" x14ac:dyDescent="0.35">
      <c r="Y202" s="32">
        <f>Y201+$X$10</f>
        <v>1.1919999999999789</v>
      </c>
      <c r="Z202" s="7">
        <f t="shared" si="8"/>
        <v>0</v>
      </c>
    </row>
    <row r="203" spans="25:26" x14ac:dyDescent="0.35">
      <c r="Y203" s="32">
        <f>Y202+$X$10</f>
        <v>1.1929999999999787</v>
      </c>
      <c r="Z203" s="7">
        <f t="shared" ref="Z203:Z250" si="9">IF(AND(Y203&gt;=$F$3, Y203&lt;=$F$4), $F$2, 0)</f>
        <v>0</v>
      </c>
    </row>
    <row r="204" spans="25:26" x14ac:dyDescent="0.35">
      <c r="Y204" s="32">
        <f>Y203+$X$10</f>
        <v>1.1939999999999786</v>
      </c>
      <c r="Z204" s="7">
        <f t="shared" si="9"/>
        <v>0</v>
      </c>
    </row>
    <row r="205" spans="25:26" x14ac:dyDescent="0.35">
      <c r="Y205" s="32">
        <f>Y204+$X$10</f>
        <v>1.1949999999999785</v>
      </c>
      <c r="Z205" s="7">
        <f t="shared" si="9"/>
        <v>0</v>
      </c>
    </row>
    <row r="206" spans="25:26" x14ac:dyDescent="0.35">
      <c r="Y206" s="32">
        <f>Y205+$X$10</f>
        <v>1.1959999999999784</v>
      </c>
      <c r="Z206" s="7">
        <f t="shared" si="9"/>
        <v>0</v>
      </c>
    </row>
    <row r="207" spans="25:26" x14ac:dyDescent="0.35">
      <c r="Y207" s="32">
        <f>Y206+$X$10</f>
        <v>1.1969999999999783</v>
      </c>
      <c r="Z207" s="7">
        <f t="shared" si="9"/>
        <v>0</v>
      </c>
    </row>
    <row r="208" spans="25:26" x14ac:dyDescent="0.35">
      <c r="Y208" s="32">
        <f>Y207+$X$10</f>
        <v>1.1979999999999782</v>
      </c>
      <c r="Z208" s="7">
        <f t="shared" si="9"/>
        <v>0</v>
      </c>
    </row>
    <row r="209" spans="25:26" x14ac:dyDescent="0.35">
      <c r="Y209" s="32">
        <f>Y208+$X$10</f>
        <v>1.1989999999999781</v>
      </c>
      <c r="Z209" s="7">
        <f t="shared" si="9"/>
        <v>0</v>
      </c>
    </row>
    <row r="210" spans="25:26" x14ac:dyDescent="0.35">
      <c r="Y210" s="32">
        <f>Y209+$X$10</f>
        <v>1.199999999999978</v>
      </c>
      <c r="Z210" s="7">
        <f t="shared" si="9"/>
        <v>0</v>
      </c>
    </row>
    <row r="211" spans="25:26" x14ac:dyDescent="0.35">
      <c r="Y211" s="32">
        <f>Y210+$X$10</f>
        <v>1.2009999999999779</v>
      </c>
      <c r="Z211" s="7">
        <f t="shared" si="9"/>
        <v>0</v>
      </c>
    </row>
    <row r="212" spans="25:26" x14ac:dyDescent="0.35">
      <c r="Y212" s="32">
        <f>Y211+$X$10</f>
        <v>1.2019999999999778</v>
      </c>
      <c r="Z212" s="7">
        <f t="shared" si="9"/>
        <v>0</v>
      </c>
    </row>
    <row r="213" spans="25:26" x14ac:dyDescent="0.35">
      <c r="Y213" s="32">
        <f>Y212+$X$10</f>
        <v>1.2029999999999776</v>
      </c>
      <c r="Z213" s="7">
        <f t="shared" si="9"/>
        <v>0</v>
      </c>
    </row>
    <row r="214" spans="25:26" x14ac:dyDescent="0.35">
      <c r="Y214" s="32">
        <f>Y213+$X$10</f>
        <v>1.2039999999999775</v>
      </c>
      <c r="Z214" s="7">
        <f t="shared" si="9"/>
        <v>0</v>
      </c>
    </row>
    <row r="215" spans="25:26" x14ac:dyDescent="0.35">
      <c r="Y215" s="32">
        <f>Y214+$X$10</f>
        <v>1.2049999999999774</v>
      </c>
      <c r="Z215" s="7">
        <f t="shared" si="9"/>
        <v>0</v>
      </c>
    </row>
    <row r="216" spans="25:26" x14ac:dyDescent="0.35">
      <c r="Y216" s="32">
        <f>Y215+$X$10</f>
        <v>1.2059999999999773</v>
      </c>
      <c r="Z216" s="7">
        <f t="shared" si="9"/>
        <v>0</v>
      </c>
    </row>
    <row r="217" spans="25:26" x14ac:dyDescent="0.35">
      <c r="Y217" s="32">
        <f>Y216+$X$10</f>
        <v>1.2069999999999772</v>
      </c>
      <c r="Z217" s="7">
        <f t="shared" si="9"/>
        <v>0</v>
      </c>
    </row>
    <row r="218" spans="25:26" x14ac:dyDescent="0.35">
      <c r="Y218" s="32">
        <f>Y217+$X$10</f>
        <v>1.2079999999999771</v>
      </c>
      <c r="Z218" s="7">
        <f t="shared" si="9"/>
        <v>0</v>
      </c>
    </row>
    <row r="219" spans="25:26" x14ac:dyDescent="0.35">
      <c r="Y219" s="32">
        <f>Y218+$X$10</f>
        <v>1.208999999999977</v>
      </c>
      <c r="Z219" s="7">
        <f t="shared" si="9"/>
        <v>0</v>
      </c>
    </row>
    <row r="220" spans="25:26" x14ac:dyDescent="0.35">
      <c r="Y220" s="32">
        <f>Y219+$X$10</f>
        <v>1.2099999999999769</v>
      </c>
      <c r="Z220" s="7">
        <f t="shared" si="9"/>
        <v>0</v>
      </c>
    </row>
    <row r="221" spans="25:26" x14ac:dyDescent="0.35">
      <c r="Y221" s="32">
        <f>Y220+$X$10</f>
        <v>1.2109999999999768</v>
      </c>
      <c r="Z221" s="7">
        <f t="shared" si="9"/>
        <v>0</v>
      </c>
    </row>
    <row r="222" spans="25:26" x14ac:dyDescent="0.35">
      <c r="Y222" s="32">
        <f>Y221+$X$10</f>
        <v>1.2119999999999767</v>
      </c>
      <c r="Z222" s="7">
        <f t="shared" si="9"/>
        <v>0</v>
      </c>
    </row>
    <row r="223" spans="25:26" x14ac:dyDescent="0.35">
      <c r="Y223" s="32">
        <f>Y222+$X$10</f>
        <v>1.2129999999999765</v>
      </c>
      <c r="Z223" s="7">
        <f t="shared" si="9"/>
        <v>0</v>
      </c>
    </row>
    <row r="224" spans="25:26" x14ac:dyDescent="0.35">
      <c r="Y224" s="32">
        <f>Y223+$X$10</f>
        <v>1.2139999999999764</v>
      </c>
      <c r="Z224" s="7">
        <f t="shared" si="9"/>
        <v>0</v>
      </c>
    </row>
    <row r="225" spans="25:26" x14ac:dyDescent="0.35">
      <c r="Y225" s="32">
        <f>Y224+$X$10</f>
        <v>1.2149999999999763</v>
      </c>
      <c r="Z225" s="7">
        <f t="shared" si="9"/>
        <v>0</v>
      </c>
    </row>
    <row r="226" spans="25:26" x14ac:dyDescent="0.35">
      <c r="Y226" s="32">
        <f>Y225+$X$10</f>
        <v>1.2159999999999762</v>
      </c>
      <c r="Z226" s="7">
        <f t="shared" si="9"/>
        <v>0</v>
      </c>
    </row>
    <row r="227" spans="25:26" x14ac:dyDescent="0.35">
      <c r="Y227" s="32">
        <f>Y226+$X$10</f>
        <v>1.2169999999999761</v>
      </c>
      <c r="Z227" s="7">
        <f t="shared" si="9"/>
        <v>0</v>
      </c>
    </row>
    <row r="228" spans="25:26" x14ac:dyDescent="0.35">
      <c r="Y228" s="32">
        <f>Y227+$X$10</f>
        <v>1.217999999999976</v>
      </c>
      <c r="Z228" s="7">
        <f t="shared" si="9"/>
        <v>0</v>
      </c>
    </row>
    <row r="229" spans="25:26" x14ac:dyDescent="0.35">
      <c r="Y229" s="32">
        <f>Y228+$X$10</f>
        <v>1.2189999999999759</v>
      </c>
      <c r="Z229" s="7">
        <f t="shared" si="9"/>
        <v>0</v>
      </c>
    </row>
    <row r="230" spans="25:26" x14ac:dyDescent="0.35">
      <c r="Y230" s="32">
        <f>Y229+$X$10</f>
        <v>1.2199999999999758</v>
      </c>
      <c r="Z230" s="7">
        <f t="shared" si="9"/>
        <v>0</v>
      </c>
    </row>
    <row r="231" spans="25:26" x14ac:dyDescent="0.35">
      <c r="Y231" s="32">
        <f>Y230+$X$10</f>
        <v>1.2209999999999757</v>
      </c>
      <c r="Z231" s="7">
        <f t="shared" si="9"/>
        <v>0</v>
      </c>
    </row>
    <row r="232" spans="25:26" x14ac:dyDescent="0.35">
      <c r="Y232" s="32">
        <f>Y231+$X$10</f>
        <v>1.2219999999999756</v>
      </c>
      <c r="Z232" s="7">
        <f t="shared" si="9"/>
        <v>0</v>
      </c>
    </row>
    <row r="233" spans="25:26" x14ac:dyDescent="0.35">
      <c r="Y233" s="32">
        <f>Y232+$X$10</f>
        <v>1.2229999999999754</v>
      </c>
      <c r="Z233" s="7">
        <f t="shared" si="9"/>
        <v>0</v>
      </c>
    </row>
    <row r="234" spans="25:26" x14ac:dyDescent="0.35">
      <c r="Y234" s="32">
        <f>Y233+$X$10</f>
        <v>1.2239999999999753</v>
      </c>
      <c r="Z234" s="7">
        <f t="shared" si="9"/>
        <v>0</v>
      </c>
    </row>
    <row r="235" spans="25:26" x14ac:dyDescent="0.35">
      <c r="Y235" s="32">
        <f>Y234+$X$10</f>
        <v>1.2249999999999752</v>
      </c>
      <c r="Z235" s="7">
        <f t="shared" si="9"/>
        <v>0</v>
      </c>
    </row>
    <row r="236" spans="25:26" x14ac:dyDescent="0.35">
      <c r="Y236" s="32">
        <f>Y235+$X$10</f>
        <v>1.2259999999999751</v>
      </c>
      <c r="Z236" s="7">
        <f t="shared" si="9"/>
        <v>0</v>
      </c>
    </row>
    <row r="237" spans="25:26" x14ac:dyDescent="0.35">
      <c r="Y237" s="32">
        <f>Y236+$X$10</f>
        <v>1.226999999999975</v>
      </c>
      <c r="Z237" s="7">
        <f t="shared" si="9"/>
        <v>0</v>
      </c>
    </row>
    <row r="238" spans="25:26" x14ac:dyDescent="0.35">
      <c r="Y238" s="32">
        <f>Y237+$X$10</f>
        <v>1.2279999999999749</v>
      </c>
      <c r="Z238" s="7">
        <f t="shared" si="9"/>
        <v>0</v>
      </c>
    </row>
    <row r="239" spans="25:26" x14ac:dyDescent="0.35">
      <c r="Y239" s="32">
        <f>Y238+$X$10</f>
        <v>1.2289999999999748</v>
      </c>
      <c r="Z239" s="7">
        <f t="shared" si="9"/>
        <v>0</v>
      </c>
    </row>
    <row r="240" spans="25:26" x14ac:dyDescent="0.35">
      <c r="Y240" s="32">
        <f>Y239+$X$10</f>
        <v>1.2299999999999747</v>
      </c>
      <c r="Z240" s="7">
        <f t="shared" si="9"/>
        <v>0</v>
      </c>
    </row>
    <row r="241" spans="25:26" x14ac:dyDescent="0.35">
      <c r="Y241" s="32">
        <f>Y240+$X$10</f>
        <v>1.2309999999999746</v>
      </c>
      <c r="Z241" s="7">
        <f t="shared" si="9"/>
        <v>0</v>
      </c>
    </row>
    <row r="242" spans="25:26" x14ac:dyDescent="0.35">
      <c r="Y242" s="32">
        <f>Y241+$X$10</f>
        <v>1.2319999999999744</v>
      </c>
      <c r="Z242" s="7">
        <f t="shared" si="9"/>
        <v>0</v>
      </c>
    </row>
    <row r="243" spans="25:26" x14ac:dyDescent="0.35">
      <c r="Y243" s="32">
        <f>Y242+$X$10</f>
        <v>1.2329999999999743</v>
      </c>
      <c r="Z243" s="7">
        <f t="shared" si="9"/>
        <v>0</v>
      </c>
    </row>
    <row r="244" spans="25:26" x14ac:dyDescent="0.35">
      <c r="Y244" s="32">
        <f>Y243+$X$10</f>
        <v>1.2339999999999742</v>
      </c>
      <c r="Z244" s="7">
        <f t="shared" si="9"/>
        <v>0</v>
      </c>
    </row>
    <row r="245" spans="25:26" x14ac:dyDescent="0.35">
      <c r="Y245" s="32">
        <f>Y244+$X$10</f>
        <v>1.2349999999999741</v>
      </c>
      <c r="Z245" s="7">
        <f t="shared" si="9"/>
        <v>0</v>
      </c>
    </row>
    <row r="246" spans="25:26" x14ac:dyDescent="0.35">
      <c r="Y246" s="32">
        <f>Y245+$X$10</f>
        <v>1.235999999999974</v>
      </c>
      <c r="Z246" s="7">
        <f t="shared" si="9"/>
        <v>0</v>
      </c>
    </row>
    <row r="247" spans="25:26" x14ac:dyDescent="0.35">
      <c r="Y247" s="32">
        <f>Y246+$X$10</f>
        <v>1.2369999999999739</v>
      </c>
      <c r="Z247" s="7">
        <f t="shared" si="9"/>
        <v>0</v>
      </c>
    </row>
    <row r="248" spans="25:26" x14ac:dyDescent="0.35">
      <c r="Y248" s="32">
        <f>Y247+$X$10</f>
        <v>1.2379999999999738</v>
      </c>
      <c r="Z248" s="7">
        <f t="shared" si="9"/>
        <v>0</v>
      </c>
    </row>
    <row r="249" spans="25:26" x14ac:dyDescent="0.35">
      <c r="Y249" s="32">
        <f>Y248+$X$10</f>
        <v>1.2389999999999737</v>
      </c>
      <c r="Z249" s="7">
        <f t="shared" si="9"/>
        <v>0</v>
      </c>
    </row>
    <row r="250" spans="25:26" x14ac:dyDescent="0.35">
      <c r="Y250" s="32">
        <f>Y249+$X$10</f>
        <v>1.2399999999999736</v>
      </c>
      <c r="Z250" s="7">
        <f t="shared" si="9"/>
        <v>0</v>
      </c>
    </row>
    <row r="276" spans="28:28" x14ac:dyDescent="0.35">
      <c r="AB276" s="32"/>
    </row>
    <row r="277" spans="28:28" x14ac:dyDescent="0.35">
      <c r="AB277" s="32"/>
    </row>
    <row r="278" spans="28:28" x14ac:dyDescent="0.35">
      <c r="AB278" s="32"/>
    </row>
    <row r="279" spans="28:28" x14ac:dyDescent="0.35">
      <c r="AB279" s="32"/>
    </row>
    <row r="280" spans="28:28" x14ac:dyDescent="0.35">
      <c r="AB280" s="32"/>
    </row>
    <row r="281" spans="28:28" x14ac:dyDescent="0.35">
      <c r="AB281" s="32"/>
    </row>
    <row r="282" spans="28:28" x14ac:dyDescent="0.35">
      <c r="AB282" s="32"/>
    </row>
    <row r="283" spans="28:28" x14ac:dyDescent="0.35">
      <c r="AB283" s="32"/>
    </row>
    <row r="284" spans="28:28" x14ac:dyDescent="0.35">
      <c r="AB284" s="32"/>
    </row>
    <row r="285" spans="28:28" x14ac:dyDescent="0.35">
      <c r="AB285" s="32"/>
    </row>
    <row r="286" spans="28:28" x14ac:dyDescent="0.35">
      <c r="AB286" s="32"/>
    </row>
    <row r="287" spans="28:28" x14ac:dyDescent="0.35">
      <c r="AB287" s="32"/>
    </row>
    <row r="288" spans="28:28" x14ac:dyDescent="0.35">
      <c r="AB288" s="32"/>
    </row>
    <row r="289" spans="28:28" x14ac:dyDescent="0.35">
      <c r="AB289" s="32"/>
    </row>
    <row r="290" spans="28:28" x14ac:dyDescent="0.35">
      <c r="AB290" s="32"/>
    </row>
    <row r="291" spans="28:28" x14ac:dyDescent="0.35">
      <c r="AB291" s="32"/>
    </row>
    <row r="292" spans="28:28" x14ac:dyDescent="0.35">
      <c r="AB292" s="32"/>
    </row>
    <row r="293" spans="28:28" x14ac:dyDescent="0.35">
      <c r="AB293" s="32"/>
    </row>
    <row r="294" spans="28:28" x14ac:dyDescent="0.35">
      <c r="AB294" s="32"/>
    </row>
    <row r="295" spans="28:28" x14ac:dyDescent="0.35">
      <c r="AB295" s="32"/>
    </row>
    <row r="296" spans="28:28" x14ac:dyDescent="0.35">
      <c r="AB296" s="32"/>
    </row>
    <row r="297" spans="28:28" x14ac:dyDescent="0.35">
      <c r="AB297" s="32"/>
    </row>
    <row r="298" spans="28:28" x14ac:dyDescent="0.35">
      <c r="AB298" s="32"/>
    </row>
    <row r="299" spans="28:28" x14ac:dyDescent="0.35">
      <c r="AB299" s="32"/>
    </row>
    <row r="300" spans="28:28" x14ac:dyDescent="0.35">
      <c r="AB300" s="32"/>
    </row>
    <row r="301" spans="28:28" x14ac:dyDescent="0.35">
      <c r="AB301" s="32"/>
    </row>
    <row r="302" spans="28:28" x14ac:dyDescent="0.35">
      <c r="AB302" s="32"/>
    </row>
    <row r="303" spans="28:28" x14ac:dyDescent="0.35">
      <c r="AB303" s="32"/>
    </row>
    <row r="304" spans="28:28" x14ac:dyDescent="0.35">
      <c r="AB304" s="32"/>
    </row>
    <row r="305" spans="28:28" x14ac:dyDescent="0.35">
      <c r="AB305" s="32"/>
    </row>
    <row r="306" spans="28:28" x14ac:dyDescent="0.35">
      <c r="AB306" s="32"/>
    </row>
    <row r="307" spans="28:28" x14ac:dyDescent="0.35">
      <c r="AB307" s="32"/>
    </row>
    <row r="308" spans="28:28" x14ac:dyDescent="0.35">
      <c r="AB308" s="32"/>
    </row>
    <row r="309" spans="28:28" x14ac:dyDescent="0.35">
      <c r="AB309" s="32"/>
    </row>
    <row r="310" spans="28:28" x14ac:dyDescent="0.35">
      <c r="AB310" s="32"/>
    </row>
    <row r="311" spans="28:28" x14ac:dyDescent="0.35">
      <c r="AB311" s="32"/>
    </row>
    <row r="312" spans="28:28" x14ac:dyDescent="0.35">
      <c r="AB312" s="32"/>
    </row>
    <row r="313" spans="28:28" x14ac:dyDescent="0.35">
      <c r="AB313" s="32"/>
    </row>
    <row r="314" spans="28:28" x14ac:dyDescent="0.35">
      <c r="AB314" s="32"/>
    </row>
    <row r="315" spans="28:28" x14ac:dyDescent="0.35">
      <c r="AB315" s="32"/>
    </row>
    <row r="316" spans="28:28" x14ac:dyDescent="0.35">
      <c r="AB316" s="32"/>
    </row>
    <row r="317" spans="28:28" x14ac:dyDescent="0.35">
      <c r="AB317" s="32"/>
    </row>
    <row r="318" spans="28:28" x14ac:dyDescent="0.35">
      <c r="AB318" s="32"/>
    </row>
    <row r="319" spans="28:28" x14ac:dyDescent="0.35">
      <c r="AB319" s="32"/>
    </row>
    <row r="320" spans="28:28" x14ac:dyDescent="0.35">
      <c r="AB320" s="32"/>
    </row>
    <row r="321" spans="28:28" x14ac:dyDescent="0.35">
      <c r="AB321" s="32"/>
    </row>
    <row r="322" spans="28:28" x14ac:dyDescent="0.35">
      <c r="AB322" s="32"/>
    </row>
    <row r="323" spans="28:28" x14ac:dyDescent="0.35">
      <c r="AB323" s="32"/>
    </row>
    <row r="324" spans="28:28" x14ac:dyDescent="0.35">
      <c r="AB324" s="32"/>
    </row>
    <row r="325" spans="28:28" x14ac:dyDescent="0.35">
      <c r="AB325" s="32"/>
    </row>
    <row r="326" spans="28:28" x14ac:dyDescent="0.35">
      <c r="AB326" s="32"/>
    </row>
    <row r="327" spans="28:28" x14ac:dyDescent="0.35">
      <c r="AB327" s="32"/>
    </row>
    <row r="328" spans="28:28" x14ac:dyDescent="0.35">
      <c r="AB328" s="32"/>
    </row>
    <row r="329" spans="28:28" x14ac:dyDescent="0.35">
      <c r="AB329" s="32"/>
    </row>
    <row r="330" spans="28:28" x14ac:dyDescent="0.35">
      <c r="AB330" s="32"/>
    </row>
    <row r="331" spans="28:28" x14ac:dyDescent="0.35">
      <c r="AB331" s="32"/>
    </row>
    <row r="332" spans="28:28" x14ac:dyDescent="0.35">
      <c r="AB332" s="32"/>
    </row>
    <row r="333" spans="28:28" x14ac:dyDescent="0.35">
      <c r="AB333" s="32"/>
    </row>
    <row r="334" spans="28:28" x14ac:dyDescent="0.35">
      <c r="AB334" s="32"/>
    </row>
    <row r="335" spans="28:28" x14ac:dyDescent="0.35">
      <c r="AB335" s="32"/>
    </row>
    <row r="336" spans="28:28" x14ac:dyDescent="0.35">
      <c r="AB336" s="32"/>
    </row>
    <row r="337" spans="28:28" x14ac:dyDescent="0.35">
      <c r="AB337" s="32"/>
    </row>
    <row r="338" spans="28:28" x14ac:dyDescent="0.35">
      <c r="AB338" s="32"/>
    </row>
    <row r="339" spans="28:28" x14ac:dyDescent="0.35">
      <c r="AB339" s="32"/>
    </row>
    <row r="340" spans="28:28" x14ac:dyDescent="0.35">
      <c r="AB340" s="32"/>
    </row>
    <row r="341" spans="28:28" x14ac:dyDescent="0.35">
      <c r="AB341" s="32"/>
    </row>
    <row r="342" spans="28:28" x14ac:dyDescent="0.35">
      <c r="AB342" s="32"/>
    </row>
    <row r="343" spans="28:28" x14ac:dyDescent="0.35">
      <c r="AB343" s="32"/>
    </row>
    <row r="344" spans="28:28" x14ac:dyDescent="0.35">
      <c r="AB344" s="32"/>
    </row>
    <row r="345" spans="28:28" x14ac:dyDescent="0.35">
      <c r="AB345" s="32"/>
    </row>
    <row r="346" spans="28:28" x14ac:dyDescent="0.35">
      <c r="AB346" s="32"/>
    </row>
    <row r="347" spans="28:28" x14ac:dyDescent="0.35">
      <c r="AB347" s="32"/>
    </row>
    <row r="348" spans="28:28" x14ac:dyDescent="0.35">
      <c r="AB348" s="32"/>
    </row>
    <row r="349" spans="28:28" x14ac:dyDescent="0.35">
      <c r="AB349" s="32"/>
    </row>
    <row r="350" spans="28:28" x14ac:dyDescent="0.35">
      <c r="AB350" s="32"/>
    </row>
    <row r="351" spans="28:28" x14ac:dyDescent="0.35">
      <c r="AB351" s="32"/>
    </row>
    <row r="352" spans="28:28" x14ac:dyDescent="0.35">
      <c r="AB352" s="32"/>
    </row>
    <row r="353" spans="28:28" x14ac:dyDescent="0.35">
      <c r="AB353" s="32"/>
    </row>
    <row r="354" spans="28:28" x14ac:dyDescent="0.35">
      <c r="AB354" s="32"/>
    </row>
    <row r="355" spans="28:28" x14ac:dyDescent="0.35">
      <c r="AB355" s="32"/>
    </row>
    <row r="356" spans="28:28" x14ac:dyDescent="0.35">
      <c r="AB356" s="32"/>
    </row>
    <row r="357" spans="28:28" x14ac:dyDescent="0.35">
      <c r="AB357" s="32"/>
    </row>
    <row r="358" spans="28:28" x14ac:dyDescent="0.35">
      <c r="AB358" s="32"/>
    </row>
    <row r="359" spans="28:28" x14ac:dyDescent="0.35">
      <c r="AB359" s="32"/>
    </row>
    <row r="360" spans="28:28" x14ac:dyDescent="0.35">
      <c r="AB360" s="32"/>
    </row>
    <row r="361" spans="28:28" x14ac:dyDescent="0.35">
      <c r="AB361" s="32"/>
    </row>
    <row r="362" spans="28:28" x14ac:dyDescent="0.35">
      <c r="AB362" s="32"/>
    </row>
    <row r="363" spans="28:28" x14ac:dyDescent="0.35">
      <c r="AB363" s="32"/>
    </row>
    <row r="364" spans="28:28" x14ac:dyDescent="0.35">
      <c r="AB364" s="32"/>
    </row>
    <row r="365" spans="28:28" x14ac:dyDescent="0.35">
      <c r="AB365" s="32"/>
    </row>
    <row r="366" spans="28:28" x14ac:dyDescent="0.35">
      <c r="AB366" s="32"/>
    </row>
    <row r="367" spans="28:28" x14ac:dyDescent="0.35">
      <c r="AB367" s="32"/>
    </row>
    <row r="368" spans="28:28" x14ac:dyDescent="0.35">
      <c r="AB368" s="32"/>
    </row>
    <row r="369" spans="28:28" x14ac:dyDescent="0.35">
      <c r="AB369" s="32"/>
    </row>
    <row r="370" spans="28:28" x14ac:dyDescent="0.35">
      <c r="AB370" s="32"/>
    </row>
    <row r="371" spans="28:28" x14ac:dyDescent="0.35">
      <c r="AB371" s="32"/>
    </row>
    <row r="372" spans="28:28" x14ac:dyDescent="0.35">
      <c r="AB372" s="32"/>
    </row>
    <row r="373" spans="28:28" x14ac:dyDescent="0.35">
      <c r="AB373" s="32"/>
    </row>
    <row r="374" spans="28:28" x14ac:dyDescent="0.35">
      <c r="AB374" s="32"/>
    </row>
    <row r="375" spans="28:28" x14ac:dyDescent="0.35">
      <c r="AB375" s="32"/>
    </row>
    <row r="376" spans="28:28" x14ac:dyDescent="0.35">
      <c r="AB376" s="32"/>
    </row>
    <row r="377" spans="28:28" x14ac:dyDescent="0.35">
      <c r="AB377" s="32"/>
    </row>
    <row r="378" spans="28:28" x14ac:dyDescent="0.35">
      <c r="AB378" s="32"/>
    </row>
    <row r="379" spans="28:28" x14ac:dyDescent="0.35">
      <c r="AB379" s="32"/>
    </row>
    <row r="380" spans="28:28" x14ac:dyDescent="0.35">
      <c r="AB380" s="32"/>
    </row>
    <row r="381" spans="28:28" x14ac:dyDescent="0.35">
      <c r="AB381" s="32"/>
    </row>
    <row r="382" spans="28:28" x14ac:dyDescent="0.35">
      <c r="AB382" s="32"/>
    </row>
    <row r="383" spans="28:28" x14ac:dyDescent="0.35">
      <c r="AB383" s="32"/>
    </row>
    <row r="384" spans="28:28" x14ac:dyDescent="0.35">
      <c r="AB384" s="32"/>
    </row>
    <row r="385" spans="28:28" x14ac:dyDescent="0.35">
      <c r="AB385" s="32"/>
    </row>
    <row r="386" spans="28:28" x14ac:dyDescent="0.35">
      <c r="AB386" s="32"/>
    </row>
    <row r="387" spans="28:28" x14ac:dyDescent="0.35">
      <c r="AB387" s="32"/>
    </row>
    <row r="388" spans="28:28" x14ac:dyDescent="0.35">
      <c r="AB388" s="32"/>
    </row>
    <row r="389" spans="28:28" x14ac:dyDescent="0.35">
      <c r="AB389" s="32"/>
    </row>
    <row r="390" spans="28:28" x14ac:dyDescent="0.35">
      <c r="AB390" s="32"/>
    </row>
    <row r="391" spans="28:28" x14ac:dyDescent="0.35">
      <c r="AB391" s="32"/>
    </row>
    <row r="392" spans="28:28" x14ac:dyDescent="0.35">
      <c r="AB392" s="32"/>
    </row>
    <row r="393" spans="28:28" x14ac:dyDescent="0.35">
      <c r="AB393" s="32"/>
    </row>
    <row r="394" spans="28:28" x14ac:dyDescent="0.35">
      <c r="AB394" s="32"/>
    </row>
    <row r="395" spans="28:28" x14ac:dyDescent="0.35">
      <c r="AB395" s="32"/>
    </row>
    <row r="396" spans="28:28" x14ac:dyDescent="0.35">
      <c r="AB396" s="32"/>
    </row>
    <row r="397" spans="28:28" x14ac:dyDescent="0.35">
      <c r="AB397" s="32"/>
    </row>
    <row r="398" spans="28:28" x14ac:dyDescent="0.35">
      <c r="AB398" s="32"/>
    </row>
    <row r="399" spans="28:28" x14ac:dyDescent="0.35">
      <c r="AB399" s="32"/>
    </row>
    <row r="400" spans="28:28" x14ac:dyDescent="0.35">
      <c r="AB400" s="32"/>
    </row>
    <row r="401" spans="28:28" x14ac:dyDescent="0.35">
      <c r="AB401" s="32"/>
    </row>
    <row r="402" spans="28:28" x14ac:dyDescent="0.35">
      <c r="AB402" s="32"/>
    </row>
    <row r="403" spans="28:28" x14ac:dyDescent="0.35">
      <c r="AB403" s="32"/>
    </row>
    <row r="404" spans="28:28" x14ac:dyDescent="0.35">
      <c r="AB404" s="32"/>
    </row>
    <row r="405" spans="28:28" x14ac:dyDescent="0.35">
      <c r="AB405" s="32"/>
    </row>
    <row r="406" spans="28:28" x14ac:dyDescent="0.35">
      <c r="AB406" s="32"/>
    </row>
    <row r="407" spans="28:28" x14ac:dyDescent="0.35">
      <c r="AB407" s="32"/>
    </row>
    <row r="408" spans="28:28" x14ac:dyDescent="0.35">
      <c r="AB408" s="32"/>
    </row>
    <row r="409" spans="28:28" x14ac:dyDescent="0.35">
      <c r="AB409" s="32"/>
    </row>
    <row r="410" spans="28:28" x14ac:dyDescent="0.35">
      <c r="AB410" s="32"/>
    </row>
    <row r="411" spans="28:28" x14ac:dyDescent="0.35">
      <c r="AB411" s="32"/>
    </row>
    <row r="412" spans="28:28" x14ac:dyDescent="0.35">
      <c r="AB412" s="32"/>
    </row>
    <row r="413" spans="28:28" x14ac:dyDescent="0.35">
      <c r="AB413" s="32"/>
    </row>
    <row r="414" spans="28:28" x14ac:dyDescent="0.35">
      <c r="AB414" s="32"/>
    </row>
    <row r="415" spans="28:28" x14ac:dyDescent="0.35">
      <c r="AB415" s="32"/>
    </row>
    <row r="416" spans="28:28" x14ac:dyDescent="0.35">
      <c r="AB416" s="32"/>
    </row>
    <row r="417" spans="28:28" x14ac:dyDescent="0.35">
      <c r="AB417" s="32"/>
    </row>
    <row r="418" spans="28:28" x14ac:dyDescent="0.35">
      <c r="AB418" s="32"/>
    </row>
    <row r="419" spans="28:28" x14ac:dyDescent="0.35">
      <c r="AB419" s="32"/>
    </row>
    <row r="420" spans="28:28" x14ac:dyDescent="0.35">
      <c r="AB420" s="32"/>
    </row>
    <row r="421" spans="28:28" x14ac:dyDescent="0.35">
      <c r="AB421" s="32"/>
    </row>
    <row r="422" spans="28:28" x14ac:dyDescent="0.35">
      <c r="AB422" s="32"/>
    </row>
    <row r="423" spans="28:28" x14ac:dyDescent="0.35">
      <c r="AB423" s="32"/>
    </row>
    <row r="424" spans="28:28" x14ac:dyDescent="0.35">
      <c r="AB424" s="32"/>
    </row>
    <row r="425" spans="28:28" x14ac:dyDescent="0.35">
      <c r="AB425" s="32"/>
    </row>
    <row r="426" spans="28:28" x14ac:dyDescent="0.35">
      <c r="AB426" s="32"/>
    </row>
    <row r="427" spans="28:28" x14ac:dyDescent="0.35">
      <c r="AB427" s="32"/>
    </row>
    <row r="428" spans="28:28" x14ac:dyDescent="0.35">
      <c r="AB428" s="32"/>
    </row>
    <row r="429" spans="28:28" x14ac:dyDescent="0.35">
      <c r="AB429" s="32"/>
    </row>
    <row r="430" spans="28:28" x14ac:dyDescent="0.35">
      <c r="AB430" s="32"/>
    </row>
    <row r="431" spans="28:28" x14ac:dyDescent="0.35">
      <c r="AB431" s="32"/>
    </row>
    <row r="432" spans="28:28" x14ac:dyDescent="0.35">
      <c r="AB432" s="32"/>
    </row>
    <row r="433" spans="28:28" x14ac:dyDescent="0.35">
      <c r="AB433" s="32"/>
    </row>
    <row r="434" spans="28:28" x14ac:dyDescent="0.35">
      <c r="AB434" s="32"/>
    </row>
    <row r="435" spans="28:28" x14ac:dyDescent="0.35">
      <c r="AB435" s="32"/>
    </row>
    <row r="436" spans="28:28" x14ac:dyDescent="0.35">
      <c r="AB436" s="32"/>
    </row>
    <row r="437" spans="28:28" x14ac:dyDescent="0.35">
      <c r="AB437" s="32"/>
    </row>
    <row r="438" spans="28:28" x14ac:dyDescent="0.35">
      <c r="AB438" s="32"/>
    </row>
    <row r="439" spans="28:28" x14ac:dyDescent="0.35">
      <c r="AB439" s="32"/>
    </row>
    <row r="440" spans="28:28" x14ac:dyDescent="0.35">
      <c r="AB440" s="32"/>
    </row>
    <row r="441" spans="28:28" x14ac:dyDescent="0.35">
      <c r="AB441" s="32"/>
    </row>
    <row r="442" spans="28:28" x14ac:dyDescent="0.35">
      <c r="AB442" s="32"/>
    </row>
    <row r="443" spans="28:28" x14ac:dyDescent="0.35">
      <c r="AB443" s="32"/>
    </row>
    <row r="444" spans="28:28" x14ac:dyDescent="0.35">
      <c r="AB444" s="32"/>
    </row>
    <row r="445" spans="28:28" x14ac:dyDescent="0.35">
      <c r="AB445" s="32"/>
    </row>
    <row r="446" spans="28:28" x14ac:dyDescent="0.35">
      <c r="AB446" s="32"/>
    </row>
    <row r="447" spans="28:28" x14ac:dyDescent="0.35">
      <c r="AB447" s="32"/>
    </row>
    <row r="448" spans="28:28" x14ac:dyDescent="0.35">
      <c r="AB448" s="32"/>
    </row>
    <row r="449" spans="28:28" x14ac:dyDescent="0.35">
      <c r="AB449" s="32"/>
    </row>
    <row r="450" spans="28:28" x14ac:dyDescent="0.35">
      <c r="AB450" s="32"/>
    </row>
    <row r="451" spans="28:28" x14ac:dyDescent="0.35">
      <c r="AB451" s="32"/>
    </row>
    <row r="452" spans="28:28" x14ac:dyDescent="0.35">
      <c r="AB452" s="32"/>
    </row>
    <row r="453" spans="28:28" x14ac:dyDescent="0.35">
      <c r="AB453" s="32"/>
    </row>
    <row r="454" spans="28:28" x14ac:dyDescent="0.35">
      <c r="AB454" s="32"/>
    </row>
    <row r="455" spans="28:28" x14ac:dyDescent="0.35">
      <c r="AB455" s="32"/>
    </row>
    <row r="456" spans="28:28" x14ac:dyDescent="0.35">
      <c r="AB456" s="32"/>
    </row>
    <row r="457" spans="28:28" x14ac:dyDescent="0.35">
      <c r="AB457" s="32"/>
    </row>
    <row r="458" spans="28:28" x14ac:dyDescent="0.35">
      <c r="AB458" s="32"/>
    </row>
    <row r="459" spans="28:28" x14ac:dyDescent="0.35">
      <c r="AB459" s="32"/>
    </row>
    <row r="460" spans="28:28" x14ac:dyDescent="0.35">
      <c r="AB460" s="32"/>
    </row>
    <row r="461" spans="28:28" x14ac:dyDescent="0.35">
      <c r="AB461" s="32"/>
    </row>
    <row r="462" spans="28:28" x14ac:dyDescent="0.35">
      <c r="AB462" s="32"/>
    </row>
    <row r="463" spans="28:28" x14ac:dyDescent="0.35">
      <c r="AB463" s="32"/>
    </row>
    <row r="464" spans="28:28" x14ac:dyDescent="0.35">
      <c r="AB464" s="32"/>
    </row>
    <row r="465" spans="28:28" x14ac:dyDescent="0.35">
      <c r="AB465" s="32"/>
    </row>
    <row r="466" spans="28:28" x14ac:dyDescent="0.35">
      <c r="AB466" s="32"/>
    </row>
    <row r="467" spans="28:28" x14ac:dyDescent="0.35">
      <c r="AB467" s="32"/>
    </row>
    <row r="468" spans="28:28" x14ac:dyDescent="0.35">
      <c r="AB468" s="32"/>
    </row>
    <row r="469" spans="28:28" x14ac:dyDescent="0.35">
      <c r="AB469" s="32"/>
    </row>
    <row r="470" spans="28:28" x14ac:dyDescent="0.35">
      <c r="AB470" s="32"/>
    </row>
    <row r="471" spans="28:28" x14ac:dyDescent="0.35">
      <c r="AB471" s="32"/>
    </row>
    <row r="472" spans="28:28" x14ac:dyDescent="0.35">
      <c r="AB472" s="32"/>
    </row>
    <row r="473" spans="28:28" x14ac:dyDescent="0.35">
      <c r="AB473" s="32"/>
    </row>
    <row r="474" spans="28:28" x14ac:dyDescent="0.35">
      <c r="AB474" s="32"/>
    </row>
    <row r="475" spans="28:28" x14ac:dyDescent="0.35">
      <c r="AB475" s="32"/>
    </row>
    <row r="476" spans="28:28" x14ac:dyDescent="0.35">
      <c r="AB476" s="32"/>
    </row>
    <row r="477" spans="28:28" x14ac:dyDescent="0.35">
      <c r="AB477" s="32"/>
    </row>
    <row r="478" spans="28:28" x14ac:dyDescent="0.35">
      <c r="AB478" s="32"/>
    </row>
    <row r="479" spans="28:28" x14ac:dyDescent="0.35">
      <c r="AB479" s="32"/>
    </row>
    <row r="480" spans="28:28" x14ac:dyDescent="0.35">
      <c r="AB480" s="32"/>
    </row>
    <row r="481" spans="28:28" x14ac:dyDescent="0.35">
      <c r="AB481" s="32"/>
    </row>
    <row r="482" spans="28:28" x14ac:dyDescent="0.35">
      <c r="AB482" s="32"/>
    </row>
    <row r="483" spans="28:28" x14ac:dyDescent="0.35">
      <c r="AB483" s="32"/>
    </row>
    <row r="484" spans="28:28" x14ac:dyDescent="0.35">
      <c r="AB484" s="32"/>
    </row>
    <row r="485" spans="28:28" x14ac:dyDescent="0.35">
      <c r="AB485" s="32"/>
    </row>
    <row r="486" spans="28:28" x14ac:dyDescent="0.35">
      <c r="AB486" s="32"/>
    </row>
    <row r="487" spans="28:28" x14ac:dyDescent="0.35">
      <c r="AB487" s="32"/>
    </row>
    <row r="488" spans="28:28" x14ac:dyDescent="0.35">
      <c r="AB488" s="32"/>
    </row>
    <row r="489" spans="28:28" x14ac:dyDescent="0.35">
      <c r="AB489" s="32"/>
    </row>
    <row r="490" spans="28:28" x14ac:dyDescent="0.35">
      <c r="AB490" s="32"/>
    </row>
    <row r="491" spans="28:28" x14ac:dyDescent="0.35">
      <c r="AB491" s="32"/>
    </row>
    <row r="492" spans="28:28" x14ac:dyDescent="0.35">
      <c r="AB492" s="32"/>
    </row>
    <row r="493" spans="28:28" x14ac:dyDescent="0.35">
      <c r="AB493" s="32"/>
    </row>
    <row r="494" spans="28:28" x14ac:dyDescent="0.35">
      <c r="AB494" s="32"/>
    </row>
    <row r="495" spans="28:28" x14ac:dyDescent="0.35">
      <c r="AB495" s="32"/>
    </row>
    <row r="496" spans="28:28" x14ac:dyDescent="0.35">
      <c r="AB496" s="32"/>
    </row>
    <row r="497" spans="28:28" x14ac:dyDescent="0.35">
      <c r="AB497" s="32"/>
    </row>
    <row r="498" spans="28:28" x14ac:dyDescent="0.35">
      <c r="AB498" s="32"/>
    </row>
    <row r="499" spans="28:28" x14ac:dyDescent="0.35">
      <c r="AB499" s="32"/>
    </row>
    <row r="500" spans="28:28" x14ac:dyDescent="0.35">
      <c r="AB500" s="32"/>
    </row>
    <row r="501" spans="28:28" x14ac:dyDescent="0.35">
      <c r="AB501" s="32"/>
    </row>
    <row r="502" spans="28:28" x14ac:dyDescent="0.35">
      <c r="AB502" s="32"/>
    </row>
    <row r="503" spans="28:28" x14ac:dyDescent="0.35">
      <c r="AB503" s="32"/>
    </row>
    <row r="504" spans="28:28" x14ac:dyDescent="0.35">
      <c r="AB504" s="32"/>
    </row>
    <row r="505" spans="28:28" x14ac:dyDescent="0.35">
      <c r="AB505" s="32"/>
    </row>
    <row r="506" spans="28:28" x14ac:dyDescent="0.35">
      <c r="AB506" s="32"/>
    </row>
    <row r="507" spans="28:28" x14ac:dyDescent="0.35">
      <c r="AB507" s="32"/>
    </row>
    <row r="508" spans="28:28" x14ac:dyDescent="0.35">
      <c r="AB508" s="32"/>
    </row>
    <row r="509" spans="28:28" x14ac:dyDescent="0.35">
      <c r="AB509" s="32"/>
    </row>
  </sheetData>
  <mergeCells count="27">
    <mergeCell ref="E1:F1"/>
    <mergeCell ref="J104:K104"/>
    <mergeCell ref="L104:M104"/>
    <mergeCell ref="N104:P104"/>
    <mergeCell ref="Q104:R104"/>
    <mergeCell ref="J115:K115"/>
    <mergeCell ref="A57:B57"/>
    <mergeCell ref="A86:B86"/>
    <mergeCell ref="A115:B115"/>
    <mergeCell ref="J86:K86"/>
    <mergeCell ref="A28:B28"/>
    <mergeCell ref="A46:B46"/>
    <mergeCell ref="C46:D46"/>
    <mergeCell ref="E46:G46"/>
    <mergeCell ref="J75:K75"/>
    <mergeCell ref="L75:M75"/>
    <mergeCell ref="N75:P75"/>
    <mergeCell ref="Q75:R75"/>
    <mergeCell ref="A75:B75"/>
    <mergeCell ref="C75:D75"/>
    <mergeCell ref="E75:G75"/>
    <mergeCell ref="A104:B104"/>
    <mergeCell ref="C104:D104"/>
    <mergeCell ref="E104:G104"/>
    <mergeCell ref="A17:B17"/>
    <mergeCell ref="C17:D17"/>
    <mergeCell ref="E17:G1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abak</dc:creator>
  <cp:lastModifiedBy>Artem Bakulin</cp:lastModifiedBy>
  <dcterms:created xsi:type="dcterms:W3CDTF">2022-04-02T12:16:27Z</dcterms:created>
  <dcterms:modified xsi:type="dcterms:W3CDTF">2023-11-08T21:14:38Z</dcterms:modified>
</cp:coreProperties>
</file>