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\C#\ExcelAccounting\"/>
    </mc:Choice>
  </mc:AlternateContent>
  <xr:revisionPtr revIDLastSave="0" documentId="13_ncr:1_{A3BFB390-83A0-4C35-8B4A-69F81205B3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ои счета" sheetId="18" r:id="rId1"/>
    <sheet name="Отложенные деньги" sheetId="19" r:id="rId2"/>
  </sheets>
  <definedNames>
    <definedName name="ExternalData_1" localSheetId="0" hidden="1">'Мои счета'!$A$1:$F$16</definedName>
    <definedName name="ExternalData_1" localSheetId="1" hidden="1">'Отложенные деньги'!$A$1:$C$2</definedName>
    <definedName name="oneЫг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8" l="1"/>
  <c r="M9" i="18"/>
  <c r="J7" i="18"/>
  <c r="J6" i="18"/>
  <c r="J8" i="18" s="1"/>
  <c r="G2" i="18"/>
  <c r="G3" i="18" s="1"/>
  <c r="G4" i="18" s="1"/>
  <c r="G5" i="18" s="1"/>
  <c r="G6" i="18" s="1"/>
  <c r="G7" i="18" s="1"/>
  <c r="G8" i="18" s="1"/>
  <c r="G9" i="18" s="1"/>
  <c r="G10" i="18" s="1"/>
  <c r="G11" i="18" s="1"/>
  <c r="G12" i="18" s="1"/>
  <c r="G13" i="18" s="1"/>
  <c r="G14" i="18" s="1"/>
  <c r="G15" i="18" s="1"/>
  <c r="G16" i="18" s="1"/>
  <c r="G17" i="18" s="1"/>
  <c r="G18" i="18" s="1"/>
  <c r="G19" i="18" s="1"/>
  <c r="G20" i="18" s="1"/>
  <c r="G21" i="18" s="1"/>
  <c r="G22" i="18" s="1"/>
  <c r="G23" i="18" s="1"/>
  <c r="G24" i="18" s="1"/>
  <c r="G25" i="18" s="1"/>
  <c r="G26" i="18" s="1"/>
  <c r="G27" i="18" s="1"/>
  <c r="G28" i="18" s="1"/>
  <c r="G29" i="18" s="1"/>
  <c r="G30" i="18" s="1"/>
  <c r="G31" i="18" s="1"/>
  <c r="G32" i="18" s="1"/>
  <c r="G33" i="18" s="1"/>
  <c r="G34" i="18" s="1"/>
  <c r="G35" i="18" s="1"/>
  <c r="G36" i="18" s="1"/>
  <c r="G37" i="18" s="1"/>
  <c r="G38" i="18" s="1"/>
  <c r="G39" i="18" s="1"/>
  <c r="J11" i="18" l="1" a="1"/>
  <c r="J11" i="18" s="1"/>
  <c r="M10" i="18"/>
  <c r="J9" i="18"/>
  <c r="J10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3CF68-AA7F-48C8-BA54-36FFBF6B8A91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  <connection id="2" xr16:uid="{2E1AC5CB-5FA3-4862-99D1-32F739735A0D}" keepAlive="1" name="Запрос — Stash" description="Соединение с запросом &quot;Stash&quot; в книге." type="5" refreshedVersion="8" background="1" saveData="1">
    <dbPr connection="Provider=Microsoft.Mashup.OleDb.1;Data Source=$Workbook$;Location=Stash;Extended Properties=&quot;&quot;" command="SELECT * FROM [Stas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<sst xmlns="http://schemas.openxmlformats.org/spreadsheetml/2006/main" count="86" uniqueCount="45">
  <si>
    <t>Счёт</t>
  </si>
  <si>
    <t>Категория</t>
  </si>
  <si>
    <t>Подкатегория</t>
  </si>
  <si>
    <t>Дата</t>
  </si>
  <si>
    <t>Описание</t>
  </si>
  <si>
    <t>Сумма</t>
  </si>
  <si>
    <t>Т</t>
  </si>
  <si>
    <t>категория1</t>
  </si>
  <si>
    <t>подкатегория1</t>
  </si>
  <si>
    <t>категория2</t>
  </si>
  <si>
    <t>подкатегория4</t>
  </si>
  <si>
    <t>Сбер</t>
  </si>
  <si>
    <t>категория3</t>
  </si>
  <si>
    <t>подкатегория3</t>
  </si>
  <si>
    <t>подкатегория2</t>
  </si>
  <si>
    <t>Баланс</t>
  </si>
  <si>
    <t>Начальный баланс</t>
  </si>
  <si>
    <t>Заработано</t>
  </si>
  <si>
    <t>Потрачено</t>
  </si>
  <si>
    <t>Проценты на хранение</t>
  </si>
  <si>
    <t>Текущий баланс</t>
  </si>
  <si>
    <t>Должно уйти на хранение</t>
  </si>
  <si>
    <t>Итого прибыль</t>
  </si>
  <si>
    <t>Прибыль (с хранением)</t>
  </si>
  <si>
    <t>Отчёт</t>
  </si>
  <si>
    <t>Среднестатистический отчёт</t>
  </si>
  <si>
    <t>На что хранить</t>
  </si>
  <si>
    <t>Отложеная сумма</t>
  </si>
  <si>
    <t>Процент</t>
  </si>
  <si>
    <t>Подушка безопастности</t>
  </si>
  <si>
    <t>Кофе</t>
  </si>
  <si>
    <t/>
  </si>
  <si>
    <t>Ещё то то</t>
  </si>
  <si>
    <t>пттат</t>
  </si>
  <si>
    <t>Альфа</t>
  </si>
  <si>
    <t>Машина</t>
  </si>
  <si>
    <t>бенз</t>
  </si>
  <si>
    <t>на машину</t>
  </si>
  <si>
    <t>Билет</t>
  </si>
  <si>
    <t>концерт</t>
  </si>
  <si>
    <t>туса</t>
  </si>
  <si>
    <t>Челяб</t>
  </si>
  <si>
    <t>Стипендия</t>
  </si>
  <si>
    <t>new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</si>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</sst>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22"/>
      <color theme="1"/>
      <name val="Aptos Blac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1" fillId="0" borderId="8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 applyNumberFormat="1"/>
    <xf numFmtId="0" fontId="4" fillId="0" borderId="3" xfId="0" applyFont="1" applyBorder="1" applyAlignment="1">
      <alignment horizontal="center"/>
    </xf>
  </cellXfs>
  <cellStyles count="1">
    <cellStyle name="Обычный" xfId="0" builtinId="0"/>
  </cellStyles>
  <dxfs count="12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</dxf>
    <dxf>
      <numFmt numFmtId="0" formatCode="General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Операции по датам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'Мои счета'!$E$2:$E$16</c:f>
              <c:numCache>
                <c:formatCode>m/d/yyyy</c:formatCode>
                <c:ptCount val="15"/>
                <c:pt idx="0">
                  <c:v>45566</c:v>
                </c:pt>
                <c:pt idx="1">
                  <c:v>45567</c:v>
                </c:pt>
                <c:pt idx="2">
                  <c:v>45567</c:v>
                </c:pt>
                <c:pt idx="3">
                  <c:v>45568</c:v>
                </c:pt>
                <c:pt idx="4">
                  <c:v>45568</c:v>
                </c:pt>
                <c:pt idx="5">
                  <c:v>45568</c:v>
                </c:pt>
                <c:pt idx="6">
                  <c:v>45568</c:v>
                </c:pt>
                <c:pt idx="7">
                  <c:v>45568</c:v>
                </c:pt>
                <c:pt idx="8">
                  <c:v>45569</c:v>
                </c:pt>
                <c:pt idx="9">
                  <c:v>45576</c:v>
                </c:pt>
                <c:pt idx="10">
                  <c:v>45576</c:v>
                </c:pt>
                <c:pt idx="11">
                  <c:v>45576</c:v>
                </c:pt>
                <c:pt idx="12">
                  <c:v>45576</c:v>
                </c:pt>
                <c:pt idx="13">
                  <c:v>45576</c:v>
                </c:pt>
              </c:numCache>
            </c:numRef>
          </c:cat>
          <c:val>
            <c:numRef>
              <c:f>'Мои счета'!$F$2:$F$16</c:f>
              <c:numCache>
                <c:formatCode>General</c:formatCode>
                <c:ptCount val="15"/>
                <c:pt idx="0">
                  <c:v>-1230</c:v>
                </c:pt>
                <c:pt idx="1">
                  <c:v>-100</c:v>
                </c:pt>
                <c:pt idx="2">
                  <c:v>-300</c:v>
                </c:pt>
                <c:pt idx="3">
                  <c:v>20000</c:v>
                </c:pt>
                <c:pt idx="4">
                  <c:v>-12008</c:v>
                </c:pt>
                <c:pt idx="5">
                  <c:v>9999</c:v>
                </c:pt>
                <c:pt idx="6">
                  <c:v>1999</c:v>
                </c:pt>
                <c:pt idx="7">
                  <c:v>-1</c:v>
                </c:pt>
                <c:pt idx="8">
                  <c:v>-100</c:v>
                </c:pt>
                <c:pt idx="9">
                  <c:v>-590</c:v>
                </c:pt>
                <c:pt idx="10">
                  <c:v>505</c:v>
                </c:pt>
                <c:pt idx="11">
                  <c:v>-2990</c:v>
                </c:pt>
                <c:pt idx="12">
                  <c:v>-1000</c:v>
                </c:pt>
                <c:pt idx="13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8-4059-98FD-281DD919B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1155087"/>
        <c:axId val="1641155567"/>
      </c:barChart>
      <c:dateAx>
        <c:axId val="16411550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1155567"/>
        <c:crosses val="autoZero"/>
        <c:auto val="1"/>
        <c:lblOffset val="100"/>
        <c:baseTimeUnit val="days"/>
      </c:dateAx>
      <c:valAx>
        <c:axId val="164115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115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Операции по подкатегориям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FF-49B9-87A9-DDC4A4444F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FF-49B9-87A9-DDC4A4444F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FF-49B9-87A9-DDC4A4444F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FF-49B9-87A9-DDC4A4444F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4FF-49B9-87A9-DDC4A4444F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4FF-49B9-87A9-DDC4A4444F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4FF-49B9-87A9-DDC4A4444FA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4FF-49B9-87A9-DDC4A4444FA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'Мои счета'!$C$2:$C$16</c:f>
              <c:strCache>
                <c:ptCount val="15"/>
                <c:pt idx="0">
                  <c:v>подкатегория1</c:v>
                </c:pt>
                <c:pt idx="1">
                  <c:v>подкатегория4</c:v>
                </c:pt>
                <c:pt idx="2">
                  <c:v>подкатегория1</c:v>
                </c:pt>
                <c:pt idx="3">
                  <c:v>подкатегория3</c:v>
                </c:pt>
                <c:pt idx="4">
                  <c:v>подкатегория2</c:v>
                </c:pt>
                <c:pt idx="5">
                  <c:v>подкатегория2</c:v>
                </c:pt>
                <c:pt idx="6">
                  <c:v>подкатегория2</c:v>
                </c:pt>
                <c:pt idx="7">
                  <c:v>подкатегория2</c:v>
                </c:pt>
                <c:pt idx="11">
                  <c:v>бенз</c:v>
                </c:pt>
                <c:pt idx="12">
                  <c:v>концерт</c:v>
                </c:pt>
                <c:pt idx="14">
                  <c:v>Подкатегория</c:v>
                </c:pt>
              </c:strCache>
            </c:strRef>
          </c:cat>
          <c:val>
            <c:numRef>
              <c:f>'Мои счета'!$F$2:$F$16</c:f>
              <c:numCache>
                <c:formatCode>General</c:formatCode>
                <c:ptCount val="15"/>
                <c:pt idx="0">
                  <c:v>-1230</c:v>
                </c:pt>
                <c:pt idx="1">
                  <c:v>-100</c:v>
                </c:pt>
                <c:pt idx="2">
                  <c:v>-300</c:v>
                </c:pt>
                <c:pt idx="3">
                  <c:v>20000</c:v>
                </c:pt>
                <c:pt idx="4">
                  <c:v>-12008</c:v>
                </c:pt>
                <c:pt idx="5">
                  <c:v>9999</c:v>
                </c:pt>
                <c:pt idx="6">
                  <c:v>1999</c:v>
                </c:pt>
                <c:pt idx="7">
                  <c:v>-1</c:v>
                </c:pt>
                <c:pt idx="8">
                  <c:v>-100</c:v>
                </c:pt>
                <c:pt idx="9">
                  <c:v>-590</c:v>
                </c:pt>
                <c:pt idx="10">
                  <c:v>505</c:v>
                </c:pt>
                <c:pt idx="11">
                  <c:v>-2990</c:v>
                </c:pt>
                <c:pt idx="12">
                  <c:v>-1000</c:v>
                </c:pt>
                <c:pt idx="13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C-4B2D-A830-B5D0A5A9F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Операции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'Мои счета'!$B$2:$B$16</c:f>
              <c:strCache>
                <c:ptCount val="15"/>
                <c:pt idx="0">
                  <c:v>категория1</c:v>
                </c:pt>
                <c:pt idx="1">
                  <c:v>категория2</c:v>
                </c:pt>
                <c:pt idx="2">
                  <c:v>категория1</c:v>
                </c:pt>
                <c:pt idx="3">
                  <c:v>категория3</c:v>
                </c:pt>
                <c:pt idx="4">
                  <c:v>категория2</c:v>
                </c:pt>
                <c:pt idx="5">
                  <c:v>категория2</c:v>
                </c:pt>
                <c:pt idx="6">
                  <c:v>категория2</c:v>
                </c:pt>
                <c:pt idx="7">
                  <c:v>категория2</c:v>
                </c:pt>
                <c:pt idx="8">
                  <c:v>test</c:v>
                </c:pt>
                <c:pt idx="10">
                  <c:v>пттат</c:v>
                </c:pt>
                <c:pt idx="11">
                  <c:v>Машина</c:v>
                </c:pt>
                <c:pt idx="12">
                  <c:v>Билет</c:v>
                </c:pt>
                <c:pt idx="13">
                  <c:v>Стипендия</c:v>
                </c:pt>
                <c:pt idx="14">
                  <c:v>Категория</c:v>
                </c:pt>
              </c:strCache>
            </c:strRef>
          </c:cat>
          <c:val>
            <c:numRef>
              <c:f>'Мои счета'!$F$2:$F$16</c:f>
              <c:numCache>
                <c:formatCode>General</c:formatCode>
                <c:ptCount val="15"/>
                <c:pt idx="0">
                  <c:v>-1230</c:v>
                </c:pt>
                <c:pt idx="1">
                  <c:v>-100</c:v>
                </c:pt>
                <c:pt idx="2">
                  <c:v>-300</c:v>
                </c:pt>
                <c:pt idx="3">
                  <c:v>20000</c:v>
                </c:pt>
                <c:pt idx="4">
                  <c:v>-12008</c:v>
                </c:pt>
                <c:pt idx="5">
                  <c:v>9999</c:v>
                </c:pt>
                <c:pt idx="6">
                  <c:v>1999</c:v>
                </c:pt>
                <c:pt idx="7">
                  <c:v>-1</c:v>
                </c:pt>
                <c:pt idx="8">
                  <c:v>-100</c:v>
                </c:pt>
                <c:pt idx="9">
                  <c:v>-590</c:v>
                </c:pt>
                <c:pt idx="10">
                  <c:v>505</c:v>
                </c:pt>
                <c:pt idx="11">
                  <c:v>-2990</c:v>
                </c:pt>
                <c:pt idx="12">
                  <c:v>-1000</c:v>
                </c:pt>
                <c:pt idx="13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0-4FE8-B80D-03B685325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Изменения</a:t>
            </a:r>
            <a:r>
              <a:rPr lang="ru-RU" baseline="0"/>
              <a:t> баланса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'Мои счета'!$E$2:$E$16</c:f>
              <c:numCache>
                <c:formatCode>m/d/yyyy</c:formatCode>
                <c:ptCount val="15"/>
                <c:pt idx="0">
                  <c:v>45566</c:v>
                </c:pt>
                <c:pt idx="1">
                  <c:v>45567</c:v>
                </c:pt>
                <c:pt idx="2">
                  <c:v>45567</c:v>
                </c:pt>
                <c:pt idx="3">
                  <c:v>45568</c:v>
                </c:pt>
                <c:pt idx="4">
                  <c:v>45568</c:v>
                </c:pt>
                <c:pt idx="5">
                  <c:v>45568</c:v>
                </c:pt>
                <c:pt idx="6">
                  <c:v>45568</c:v>
                </c:pt>
                <c:pt idx="7">
                  <c:v>45568</c:v>
                </c:pt>
                <c:pt idx="8">
                  <c:v>45569</c:v>
                </c:pt>
                <c:pt idx="9">
                  <c:v>45576</c:v>
                </c:pt>
                <c:pt idx="10">
                  <c:v>45576</c:v>
                </c:pt>
                <c:pt idx="11">
                  <c:v>45576</c:v>
                </c:pt>
                <c:pt idx="12">
                  <c:v>45576</c:v>
                </c:pt>
                <c:pt idx="13">
                  <c:v>45576</c:v>
                </c:pt>
              </c:numCache>
            </c:numRef>
          </c:cat>
          <c:val>
            <c:numRef>
              <c:f>'Мои счета'!$G$2:$G$249</c:f>
              <c:numCache>
                <c:formatCode>General</c:formatCode>
                <c:ptCount val="248"/>
                <c:pt idx="0">
                  <c:v>8770</c:v>
                </c:pt>
                <c:pt idx="1">
                  <c:v>8670</c:v>
                </c:pt>
                <c:pt idx="2">
                  <c:v>8370</c:v>
                </c:pt>
                <c:pt idx="3">
                  <c:v>28370</c:v>
                </c:pt>
                <c:pt idx="4">
                  <c:v>16362</c:v>
                </c:pt>
                <c:pt idx="5">
                  <c:v>26361</c:v>
                </c:pt>
                <c:pt idx="6">
                  <c:v>28360</c:v>
                </c:pt>
                <c:pt idx="7">
                  <c:v>28359</c:v>
                </c:pt>
                <c:pt idx="8">
                  <c:v>28259</c:v>
                </c:pt>
                <c:pt idx="9">
                  <c:v>27669</c:v>
                </c:pt>
                <c:pt idx="10">
                  <c:v>28174</c:v>
                </c:pt>
                <c:pt idx="11">
                  <c:v>25184</c:v>
                </c:pt>
                <c:pt idx="12">
                  <c:v>24184</c:v>
                </c:pt>
                <c:pt idx="13">
                  <c:v>29184</c:v>
                </c:pt>
                <c:pt idx="14">
                  <c:v>29184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00-4AD5-8ECA-9B52F4657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643823"/>
        <c:axId val="341617903"/>
      </c:lineChart>
      <c:dateAx>
        <c:axId val="3416438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617903"/>
        <c:crosses val="autoZero"/>
        <c:auto val="1"/>
        <c:lblOffset val="100"/>
        <c:baseTimeUnit val="days"/>
      </c:dateAx>
      <c:valAx>
        <c:axId val="3416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64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437744</xdr:colOff>
      <xdr:row>15</xdr:row>
      <xdr:rowOff>109199</xdr:rowOff>
    </xdr:from>
    <xdr:to>
      <xdr:col>10</xdr:col>
      <xdr:colOff>397212</xdr:colOff>
      <xdr:row>30</xdr:row>
      <xdr:rowOff>55697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854F850-F5DD-3D1D-98B5-982A7FA58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134159</xdr:colOff>
      <xdr:row>31</xdr:row>
      <xdr:rowOff>155995</xdr:rowOff>
    </xdr:from>
    <xdr:to>
      <xdr:col>16</xdr:col>
      <xdr:colOff>37705</xdr:colOff>
      <xdr:row>47</xdr:row>
      <xdr:rowOff>11575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3B5078C-4CC3-E6C6-2768-37869853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387927</xdr:colOff>
      <xdr:row>32</xdr:row>
      <xdr:rowOff>6927</xdr:rowOff>
    </xdr:from>
    <xdr:to>
      <xdr:col>10</xdr:col>
      <xdr:colOff>789709</xdr:colOff>
      <xdr:row>49</xdr:row>
      <xdr:rowOff>110836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F92AF85-E0A9-2FFC-F6F3-909DE9538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96982</xdr:colOff>
      <xdr:row>15</xdr:row>
      <xdr:rowOff>6927</xdr:rowOff>
    </xdr:from>
    <xdr:to>
      <xdr:col>13</xdr:col>
      <xdr:colOff>595745</xdr:colOff>
      <xdr:row>30</xdr:row>
      <xdr:rowOff>48491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780BF39-8499-F43E-930C-84105D205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BAF208-6D9E-47BD-9E08-0C9657207464}" autoFormatId="16" applyNumberFormats="0" applyBorderFormats="0" applyFontFormats="0" applyPatternFormats="0" applyAlignmentFormats="0" applyWidthHeightFormats="0">
  <queryTableRefresh nextId="8">
    <queryTableFields count="6">
      <queryTableField id="1" name="Счёт" tableColumnId="1"/>
      <queryTableField id="2" name="Категория" tableColumnId="2"/>
      <queryTableField id="3" name="Подкатегория" tableColumnId="3"/>
      <queryTableField id="5" name="Описание" tableColumnId="5"/>
      <queryTableField id="4" name="Дата" tableColumnId="4"/>
      <queryTableField id="6" name="Сумма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A40B92-B934-4F2D-9631-0590265325C3}" autoFormatId="16" applyNumberFormats="0" applyBorderFormats="0" applyFontFormats="0" applyPatternFormats="0" applyAlignmentFormats="0" applyWidthHeightFormats="0">
  <queryTableRefresh nextId="4">
    <queryTableFields count="3">
      <queryTableField id="1" name="На что хранить" tableColumnId="1"/>
      <queryTableField id="2" name="Отложеная сумма" tableColumnId="2"/>
      <queryTableField id="3" name="Процент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D5C6C1-85A6-40FC-9216-3E5F60B670F5}" name="Data" displayName="Data" ref="A1:F16" tableType="queryTable" totalsRowShown="0">
  <autoFilter ref="A1:F16" xr:uid="{42D5C6C1-85A6-40FC-9216-3E5F60B670F5}"/>
  <sortState xmlns:xlrd2="http://schemas.microsoft.com/office/spreadsheetml/2017/richdata2" ref="A2:F16">
    <sortCondition ref="E1:E16"/>
  </sortState>
  <tableColumns count="6">
    <tableColumn id="1" xr3:uid="{643FBF05-D163-4B27-A7AE-3193B521EE46}" uniqueName="1" name="Счёт" queryTableFieldId="1" dataDxfId="4"/>
    <tableColumn id="2" xr3:uid="{7E5D8BAC-25C5-4101-8D37-47997B3A1070}" uniqueName="2" name="Категория" queryTableFieldId="2" dataDxfId="3"/>
    <tableColumn id="3" xr3:uid="{17F44AC3-456A-4588-8588-26F2A1548EB0}" uniqueName="3" name="Подкатегория" queryTableFieldId="3" dataDxfId="2"/>
    <tableColumn id="5" xr3:uid="{D2AF6168-3797-4636-8FC2-7505F6A39704}" uniqueName="5" name="Описание" queryTableFieldId="5" dataDxfId="1"/>
    <tableColumn id="4" xr3:uid="{7220E7C1-9116-41B0-9F87-87D6F8EFF36B}" uniqueName="4" name="Дата" queryTableFieldId="4" dataDxfId="0"/>
    <tableColumn id="6" xr3:uid="{33B32CF4-558A-4DD5-AEF4-138DD3D9F844}" uniqueName="6" name="Сумма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CEFD1-2F8B-41BF-A331-E4B418804B45}" name="Stash" displayName="Stash" ref="A1:C2" tableType="queryTable" totalsRowShown="0">
  <autoFilter ref="A1:C2" xr:uid="{30CCEFD1-2F8B-41BF-A331-E4B418804B45}"/>
  <tableColumns count="3">
    <tableColumn id="1" xr3:uid="{A328B769-E1D3-4E6C-A84D-26693CCEE0F3}" uniqueName="1" name="На что хранить" queryTableFieldId="1" dataDxfId="11"/>
    <tableColumn id="2" xr3:uid="{BE902999-9CEC-4DE4-B8FA-D41039A77289}" uniqueName="2" name="Отложеная сумма" queryTableFieldId="2"/>
    <tableColumn id="3" xr3:uid="{E96976C0-0AD0-4D8C-975C-D1BAE310E47B}" uniqueName="3" name="Процент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1576-8B4D-487D-8EA6-085CCC482A95}">
  <dimension ref="A1:O39"/>
  <sheetViews>
    <sheetView tabSelected="1" zoomScale="67" workbookViewId="0">
      <selection activeCell="C31" sqref="C31"/>
    </sheetView>
  </sheetViews>
  <sheetFormatPr defaultRowHeight="14.4" x14ac:dyDescent="0.3"/>
  <cols>
    <col min="1" max="1" width="9.77734375" bestFit="1" customWidth="1"/>
    <col min="2" max="2" width="13.21875" bestFit="1" customWidth="1"/>
    <col min="3" max="3" width="16.6640625" bestFit="1" customWidth="1"/>
    <col min="4" max="4" width="13" bestFit="1" customWidth="1"/>
    <col min="5" max="5" width="10.109375" bestFit="1" customWidth="1"/>
    <col min="6" max="6" width="10.44140625" bestFit="1" customWidth="1"/>
    <col min="9" max="9" width="29.5546875" customWidth="1"/>
    <col min="10" max="10" width="28.88671875" customWidth="1"/>
    <col min="11" max="11" width="13.5546875" customWidth="1"/>
    <col min="12" max="12" width="32.33203125" customWidth="1"/>
    <col min="13" max="13" width="27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15</v>
      </c>
      <c r="I1" t="s">
        <v>16</v>
      </c>
      <c r="J1">
        <v>10000</v>
      </c>
    </row>
    <row r="2" spans="1:15" x14ac:dyDescent="0.3">
      <c r="A2" s="18" t="s">
        <v>6</v>
      </c>
      <c r="B2" s="18" t="s">
        <v>7</v>
      </c>
      <c r="C2" s="18" t="s">
        <v>8</v>
      </c>
      <c r="D2" s="18" t="s">
        <v>31</v>
      </c>
      <c r="E2" s="1">
        <v>45566</v>
      </c>
      <c r="F2">
        <v>-1230</v>
      </c>
      <c r="G2">
        <f>$J$1+Data[[#This Row],[Сумма]]</f>
        <v>8770</v>
      </c>
      <c r="I2" t="s">
        <v>19</v>
      </c>
      <c r="J2" s="2">
        <v>0.1</v>
      </c>
    </row>
    <row r="3" spans="1:15" ht="15" thickBot="1" x14ac:dyDescent="0.35">
      <c r="A3" s="18" t="s">
        <v>6</v>
      </c>
      <c r="B3" s="18" t="s">
        <v>9</v>
      </c>
      <c r="C3" s="18" t="s">
        <v>10</v>
      </c>
      <c r="D3" s="18" t="s">
        <v>31</v>
      </c>
      <c r="E3" s="1">
        <v>45567</v>
      </c>
      <c r="F3">
        <v>-100</v>
      </c>
      <c r="G3">
        <f>G2+Data[[#This Row],[Сумма]]</f>
        <v>8670</v>
      </c>
    </row>
    <row r="4" spans="1:15" x14ac:dyDescent="0.3">
      <c r="A4" s="18" t="s">
        <v>6</v>
      </c>
      <c r="B4" s="18" t="s">
        <v>7</v>
      </c>
      <c r="C4" s="18" t="s">
        <v>8</v>
      </c>
      <c r="D4" s="18" t="s">
        <v>31</v>
      </c>
      <c r="E4" s="1">
        <v>45567</v>
      </c>
      <c r="F4">
        <v>-300</v>
      </c>
      <c r="G4">
        <f>G3+Data[[#This Row],[Сумма]]</f>
        <v>8370</v>
      </c>
      <c r="I4" s="14" t="s">
        <v>24</v>
      </c>
      <c r="J4" s="15"/>
      <c r="K4" s="19" t="s">
        <v>25</v>
      </c>
      <c r="L4" s="13"/>
      <c r="M4" s="13"/>
      <c r="N4" s="13"/>
      <c r="O4" s="13"/>
    </row>
    <row r="5" spans="1:15" ht="15" thickBot="1" x14ac:dyDescent="0.35">
      <c r="A5" s="18" t="s">
        <v>11</v>
      </c>
      <c r="B5" s="18" t="s">
        <v>12</v>
      </c>
      <c r="C5" s="18" t="s">
        <v>13</v>
      </c>
      <c r="D5" s="18" t="s">
        <v>31</v>
      </c>
      <c r="E5" s="1">
        <v>45568</v>
      </c>
      <c r="F5">
        <v>20000</v>
      </c>
      <c r="G5">
        <f>G4+Data[[#This Row],[Сумма]]</f>
        <v>28370</v>
      </c>
      <c r="I5" s="16"/>
      <c r="J5" s="17"/>
      <c r="K5" s="19"/>
      <c r="L5" s="13"/>
      <c r="M5" s="13"/>
      <c r="N5" s="13"/>
      <c r="O5" s="13"/>
    </row>
    <row r="6" spans="1:15" x14ac:dyDescent="0.3">
      <c r="A6" s="18" t="s">
        <v>11</v>
      </c>
      <c r="B6" s="18" t="s">
        <v>9</v>
      </c>
      <c r="C6" s="18" t="s">
        <v>14</v>
      </c>
      <c r="D6" s="18" t="s">
        <v>31</v>
      </c>
      <c r="E6" s="1">
        <v>45568</v>
      </c>
      <c r="F6">
        <v>-12008</v>
      </c>
      <c r="G6">
        <f>G5+Data[[#This Row],[Сумма]]</f>
        <v>16362</v>
      </c>
      <c r="I6" s="3" t="s">
        <v>17</v>
      </c>
      <c r="J6" s="4">
        <f>SUMIF(F:F,"&gt;=0")</f>
        <v>37503</v>
      </c>
      <c r="L6" s="9" t="s">
        <v>17</v>
      </c>
      <c r="M6" s="10"/>
    </row>
    <row r="7" spans="1:15" x14ac:dyDescent="0.3">
      <c r="A7" s="18" t="s">
        <v>11</v>
      </c>
      <c r="B7" s="18" t="s">
        <v>9</v>
      </c>
      <c r="C7" s="18" t="s">
        <v>14</v>
      </c>
      <c r="D7" s="18" t="s">
        <v>31</v>
      </c>
      <c r="E7" s="1">
        <v>45568</v>
      </c>
      <c r="F7">
        <v>9999</v>
      </c>
      <c r="G7">
        <f>G6+Data[[#This Row],[Сумма]]</f>
        <v>26361</v>
      </c>
      <c r="I7" s="3" t="s">
        <v>18</v>
      </c>
      <c r="J7" s="4">
        <f>SUMIF(F:F,"&lt;0")</f>
        <v>-18319</v>
      </c>
      <c r="L7" s="3" t="s">
        <v>18</v>
      </c>
      <c r="M7" s="4"/>
    </row>
    <row r="8" spans="1:15" x14ac:dyDescent="0.3">
      <c r="A8" s="18" t="s">
        <v>6</v>
      </c>
      <c r="B8" s="18" t="s">
        <v>9</v>
      </c>
      <c r="C8" s="18" t="s">
        <v>14</v>
      </c>
      <c r="D8" s="18" t="s">
        <v>31</v>
      </c>
      <c r="E8" s="1">
        <v>45568</v>
      </c>
      <c r="F8">
        <v>1999</v>
      </c>
      <c r="G8">
        <f>G7+Data[[#This Row],[Сумма]]</f>
        <v>28360</v>
      </c>
      <c r="I8" s="3" t="s">
        <v>21</v>
      </c>
      <c r="J8" s="4">
        <f>J6*$J$2</f>
        <v>3750.3</v>
      </c>
      <c r="L8" s="3" t="s">
        <v>21</v>
      </c>
      <c r="M8" s="4">
        <f>M6*$J$2</f>
        <v>0</v>
      </c>
    </row>
    <row r="9" spans="1:15" x14ac:dyDescent="0.3">
      <c r="A9" s="18" t="s">
        <v>6</v>
      </c>
      <c r="B9" s="18" t="s">
        <v>9</v>
      </c>
      <c r="C9" s="18" t="s">
        <v>14</v>
      </c>
      <c r="D9" s="18" t="s">
        <v>31</v>
      </c>
      <c r="E9" s="1">
        <v>45568</v>
      </c>
      <c r="F9">
        <v>-1</v>
      </c>
      <c r="G9">
        <f>G8+Data[[#This Row],[Сумма]]</f>
        <v>28359</v>
      </c>
      <c r="I9" s="3" t="s">
        <v>22</v>
      </c>
      <c r="J9" s="7">
        <f>J6+J7</f>
        <v>19184</v>
      </c>
      <c r="L9" s="3" t="s">
        <v>22</v>
      </c>
      <c r="M9" s="7">
        <f>M6+M7</f>
        <v>0</v>
      </c>
    </row>
    <row r="10" spans="1:15" ht="15" thickBot="1" x14ac:dyDescent="0.35">
      <c r="A10" s="18" t="s">
        <v>43</v>
      </c>
      <c r="B10" s="18" t="s">
        <v>44</v>
      </c>
      <c r="C10" s="18" t="s">
        <v>31</v>
      </c>
      <c r="D10" s="18" t="s">
        <v>31</v>
      </c>
      <c r="E10" s="1">
        <v>45569</v>
      </c>
      <c r="F10">
        <v>-100</v>
      </c>
      <c r="G10">
        <f>G9+Data[[#This Row],[Сумма]]</f>
        <v>28259</v>
      </c>
      <c r="I10" s="3" t="s">
        <v>23</v>
      </c>
      <c r="J10" s="8">
        <f>J9-J8</f>
        <v>15433.7</v>
      </c>
      <c r="L10" s="11" t="s">
        <v>23</v>
      </c>
      <c r="M10" s="12">
        <f>M9-M8</f>
        <v>0</v>
      </c>
    </row>
    <row r="11" spans="1:15" ht="15" thickBot="1" x14ac:dyDescent="0.35">
      <c r="A11" s="18" t="s">
        <v>30</v>
      </c>
      <c r="B11" s="18" t="s">
        <v>31</v>
      </c>
      <c r="C11" s="18" t="s">
        <v>31</v>
      </c>
      <c r="D11" s="18" t="s">
        <v>31</v>
      </c>
      <c r="E11" s="1">
        <v>45576</v>
      </c>
      <c r="F11">
        <v>-590</v>
      </c>
      <c r="G11">
        <f>G10+Data[[#This Row],[Сумма]]</f>
        <v>27669</v>
      </c>
      <c r="I11" s="5" t="s">
        <v>20</v>
      </c>
      <c r="J11" s="6" t="e" cm="1">
        <f t="array" ref="J11">INDEX(G:G,COUNTA(G:G))</f>
        <v>#VALUE!</v>
      </c>
    </row>
    <row r="12" spans="1:15" x14ac:dyDescent="0.3">
      <c r="A12" s="18" t="s">
        <v>32</v>
      </c>
      <c r="B12" s="18" t="s">
        <v>33</v>
      </c>
      <c r="C12" s="18" t="s">
        <v>31</v>
      </c>
      <c r="D12" s="18" t="s">
        <v>31</v>
      </c>
      <c r="E12" s="1">
        <v>45576</v>
      </c>
      <c r="F12">
        <v>505</v>
      </c>
      <c r="G12">
        <f>G11+Data[[#This Row],[Сумма]]</f>
        <v>28174</v>
      </c>
    </row>
    <row r="13" spans="1:15" x14ac:dyDescent="0.3">
      <c r="A13" s="18" t="s">
        <v>34</v>
      </c>
      <c r="B13" s="18" t="s">
        <v>35</v>
      </c>
      <c r="C13" s="18" t="s">
        <v>36</v>
      </c>
      <c r="D13" s="18" t="s">
        <v>37</v>
      </c>
      <c r="E13" s="1">
        <v>45576</v>
      </c>
      <c r="F13">
        <v>-2990</v>
      </c>
      <c r="G13">
        <f>G12+Data[[#This Row],[Сумма]]</f>
        <v>25184</v>
      </c>
    </row>
    <row r="14" spans="1:15" x14ac:dyDescent="0.3">
      <c r="A14" s="18" t="s">
        <v>11</v>
      </c>
      <c r="B14" s="18" t="s">
        <v>38</v>
      </c>
      <c r="C14" s="18" t="s">
        <v>39</v>
      </c>
      <c r="D14" s="18" t="s">
        <v>40</v>
      </c>
      <c r="E14" s="1">
        <v>45576</v>
      </c>
      <c r="F14">
        <v>-1000</v>
      </c>
      <c r="G14">
        <f>G13+Data[[#This Row],[Сумма]]</f>
        <v>24184</v>
      </c>
    </row>
    <row r="15" spans="1:15" x14ac:dyDescent="0.3">
      <c r="A15" s="18" t="s">
        <v>41</v>
      </c>
      <c r="B15" s="18" t="s">
        <v>42</v>
      </c>
      <c r="C15" s="18" t="s">
        <v>31</v>
      </c>
      <c r="D15" s="18" t="s">
        <v>31</v>
      </c>
      <c r="E15" s="1">
        <v>45576</v>
      </c>
      <c r="F15">
        <v>5000</v>
      </c>
      <c r="G15">
        <f>G14+Data[[#This Row],[Сумма]]</f>
        <v>29184</v>
      </c>
    </row>
    <row r="16" spans="1:15" x14ac:dyDescent="0.3">
      <c r="A16" s="18" t="s">
        <v>0</v>
      </c>
      <c r="B16" s="18" t="s">
        <v>1</v>
      </c>
      <c r="C16" s="18" t="s">
        <v>2</v>
      </c>
      <c r="D16" s="18" t="s">
        <v>4</v>
      </c>
      <c r="E16" s="1"/>
      <c r="G16">
        <f>G15+Data[[#This Row],[Сумма]]</f>
        <v>29184</v>
      </c>
    </row>
    <row r="17" spans="7:7" x14ac:dyDescent="0.3">
      <c r="G17" t="e">
        <f>G16+Data[[#This Row],[Сумма]]</f>
        <v>#VALUE!</v>
      </c>
    </row>
    <row r="18" spans="7:7" x14ac:dyDescent="0.3">
      <c r="G18" t="e">
        <f>G17+Data[[#This Row],[Сумма]]</f>
        <v>#VALUE!</v>
      </c>
    </row>
    <row r="19" spans="7:7" x14ac:dyDescent="0.3">
      <c r="G19" t="e">
        <f>G18+Data[[#This Row],[Сумма]]</f>
        <v>#VALUE!</v>
      </c>
    </row>
    <row r="20" spans="7:7" x14ac:dyDescent="0.3">
      <c r="G20" t="e">
        <f>G19+Data[[#This Row],[Сумма]]</f>
        <v>#VALUE!</v>
      </c>
    </row>
    <row r="21" spans="7:7" x14ac:dyDescent="0.3">
      <c r="G21" t="e">
        <f>G20+Data[[#This Row],[Сумма]]</f>
        <v>#VALUE!</v>
      </c>
    </row>
    <row r="22" spans="7:7" x14ac:dyDescent="0.3">
      <c r="G22" t="e">
        <f>G21+Data[[#This Row],[Сумма]]</f>
        <v>#VALUE!</v>
      </c>
    </row>
    <row r="23" spans="7:7" x14ac:dyDescent="0.3">
      <c r="G23" t="e">
        <f>G22+Data[[#This Row],[Сумма]]</f>
        <v>#VALUE!</v>
      </c>
    </row>
    <row r="24" spans="7:7" x14ac:dyDescent="0.3">
      <c r="G24" t="e">
        <f>G23+Data[[#This Row],[Сумма]]</f>
        <v>#VALUE!</v>
      </c>
    </row>
    <row r="25" spans="7:7" x14ac:dyDescent="0.3">
      <c r="G25" t="e">
        <f>G24+Data[[#This Row],[Сумма]]</f>
        <v>#VALUE!</v>
      </c>
    </row>
    <row r="26" spans="7:7" x14ac:dyDescent="0.3">
      <c r="G26" t="e">
        <f>G25+Data[[#This Row],[Сумма]]</f>
        <v>#VALUE!</v>
      </c>
    </row>
    <row r="27" spans="7:7" x14ac:dyDescent="0.3">
      <c r="G27" t="e">
        <f>G26+Data[[#This Row],[Сумма]]</f>
        <v>#VALUE!</v>
      </c>
    </row>
    <row r="28" spans="7:7" x14ac:dyDescent="0.3">
      <c r="G28" t="e">
        <f>G27+Data[[#This Row],[Сумма]]</f>
        <v>#VALUE!</v>
      </c>
    </row>
    <row r="29" spans="7:7" x14ac:dyDescent="0.3">
      <c r="G29" t="e">
        <f>G28+Data[[#This Row],[Сумма]]</f>
        <v>#VALUE!</v>
      </c>
    </row>
    <row r="30" spans="7:7" x14ac:dyDescent="0.3">
      <c r="G30" t="e">
        <f>G29+Data[[#This Row],[Сумма]]</f>
        <v>#VALUE!</v>
      </c>
    </row>
    <row r="31" spans="7:7" x14ac:dyDescent="0.3">
      <c r="G31" t="e">
        <f>G30+Data[[#This Row],[Сумма]]</f>
        <v>#VALUE!</v>
      </c>
    </row>
    <row r="32" spans="7:7" x14ac:dyDescent="0.3">
      <c r="G32" t="e">
        <f>G31+Data[[#This Row],[Сумма]]</f>
        <v>#VALUE!</v>
      </c>
    </row>
    <row r="33" spans="7:7" x14ac:dyDescent="0.3">
      <c r="G33" t="e">
        <f>G32+Data[[#This Row],[Сумма]]</f>
        <v>#VALUE!</v>
      </c>
    </row>
    <row r="34" spans="7:7" x14ac:dyDescent="0.3">
      <c r="G34" t="e">
        <f>G33+Data[[#This Row],[Сумма]]</f>
        <v>#VALUE!</v>
      </c>
    </row>
    <row r="35" spans="7:7" x14ac:dyDescent="0.3">
      <c r="G35" t="e">
        <f>G34+Data[[#This Row],[Сумма]]</f>
        <v>#VALUE!</v>
      </c>
    </row>
    <row r="36" spans="7:7" x14ac:dyDescent="0.3">
      <c r="G36" t="e">
        <f>G35+Data[[#This Row],[Сумма]]</f>
        <v>#VALUE!</v>
      </c>
    </row>
    <row r="37" spans="7:7" x14ac:dyDescent="0.3">
      <c r="G37" t="e">
        <f>G36+Data[[#This Row],[Сумма]]</f>
        <v>#VALUE!</v>
      </c>
    </row>
    <row r="38" spans="7:7" x14ac:dyDescent="0.3">
      <c r="G38" t="e">
        <f>G37+Data[[#This Row],[Сумма]]</f>
        <v>#VALUE!</v>
      </c>
    </row>
    <row r="39" spans="7:7" x14ac:dyDescent="0.3">
      <c r="G39" t="e">
        <f>G38+Data[[#This Row],[Сумма]]</f>
        <v>#VALUE!</v>
      </c>
    </row>
  </sheetData>
  <mergeCells count="2">
    <mergeCell ref="K4:O5"/>
    <mergeCell ref="I4:J5"/>
  </mergeCells>
  <phoneticPr fontId="3" type="noConversion"/>
  <conditionalFormatting sqref="F1:F1048576">
    <cfRule type="cellIs" dxfId="10" priority="3" operator="lessThan">
      <formula>0</formula>
    </cfRule>
  </conditionalFormatting>
  <conditionalFormatting sqref="G1:G1048576 M8:M10">
    <cfRule type="cellIs" dxfId="9" priority="8" operator="lessThan">
      <formula>0</formula>
    </cfRule>
  </conditionalFormatting>
  <conditionalFormatting sqref="J6 J8:J11">
    <cfRule type="cellIs" dxfId="8" priority="5" operator="lessThan">
      <formula>0</formula>
    </cfRule>
  </conditionalFormatting>
  <conditionalFormatting sqref="J6">
    <cfRule type="cellIs" dxfId="7" priority="4" operator="equal">
      <formula>0</formula>
    </cfRule>
  </conditionalFormatting>
  <conditionalFormatting sqref="M6">
    <cfRule type="cellIs" dxfId="6" priority="2" operator="lessThan">
      <formula>0</formula>
    </cfRule>
  </conditionalFormatting>
  <conditionalFormatting sqref="M6">
    <cfRule type="cellIs" dxfId="5" priority="1" operator="equal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6157-59DA-458B-BA7F-61FC1BC0FB2E}">
  <dimension ref="A1:C2"/>
  <sheetViews>
    <sheetView workbookViewId="0">
      <selection activeCell="B5" sqref="B5"/>
    </sheetView>
  </sheetViews>
  <sheetFormatPr defaultRowHeight="14.4" x14ac:dyDescent="0.3"/>
  <cols>
    <col min="1" max="1" width="22.21875" bestFit="1" customWidth="1"/>
    <col min="2" max="2" width="19.44140625" bestFit="1" customWidth="1"/>
    <col min="3" max="3" width="10.6640625" bestFit="1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 t="s">
        <v>29</v>
      </c>
      <c r="B2">
        <v>0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4CBA8-E989-4500-8E0F-D7F4B88D4D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Мои счета</vt:lpstr>
      <vt:lpstr>Отложенные деньги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Миков</dc:creator>
  <cp:lastModifiedBy>Артем Миков</cp:lastModifiedBy>
  <dcterms:created xsi:type="dcterms:W3CDTF">2015-06-05T18:19:34Z</dcterms:created>
  <dcterms:modified xsi:type="dcterms:W3CDTF">2024-10-11T07:46:22Z</dcterms:modified>
</cp:coreProperties>
</file>